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NASES\Slovensko 3.0\"/>
    </mc:Choice>
  </mc:AlternateContent>
  <xr:revisionPtr revIDLastSave="0" documentId="13_ncr:1_{E8CB287E-F3F1-4614-B8FB-7EEB639080D2}" xr6:coauthVersionLast="47" xr6:coauthVersionMax="47" xr10:uidLastSave="{00000000-0000-0000-0000-000000000000}"/>
  <bookViews>
    <workbookView xWindow="-108" yWindow="-108" windowWidth="23256" windowHeight="12456" xr2:uid="{74993DDA-D8B8-4790-9B67-73864480AADB}"/>
  </bookViews>
  <sheets>
    <sheet name="Dielo" sheetId="1" r:id="rId1"/>
    <sheet name="SLA" sheetId="2" r:id="rId2"/>
  </sheets>
  <definedNames>
    <definedName name="_xlnm._FilterDatabase" localSheetId="0" hidden="1">Dielo!$B$3:$T$40</definedName>
    <definedName name="_xlnm._FilterDatabase" localSheetId="1" hidden="1">SLA!$B$4:$O$78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2" l="1"/>
  <c r="I69" i="2" s="1"/>
  <c r="H70" i="2"/>
  <c r="I70" i="2" s="1"/>
  <c r="H71" i="2"/>
  <c r="I71" i="2" s="1"/>
  <c r="H72" i="2"/>
  <c r="I72" i="2"/>
  <c r="H73" i="2"/>
  <c r="I73" i="2" s="1"/>
  <c r="F70" i="2"/>
  <c r="F71" i="2"/>
  <c r="F72" i="2"/>
  <c r="F73" i="2"/>
  <c r="F69" i="2"/>
  <c r="H39" i="1"/>
  <c r="I39" i="1" s="1"/>
  <c r="N42" i="1"/>
  <c r="N34" i="1"/>
  <c r="H74" i="2"/>
  <c r="I74" i="2" s="1"/>
  <c r="H75" i="2"/>
  <c r="I75" i="2" s="1"/>
  <c r="H76" i="2"/>
  <c r="I76" i="2" s="1"/>
  <c r="H77" i="2"/>
  <c r="I77" i="2" s="1"/>
  <c r="H78" i="2"/>
  <c r="I78" i="2" s="1"/>
  <c r="H40" i="1" l="1"/>
  <c r="I40" i="1" s="1"/>
  <c r="H33" i="2" l="1"/>
  <c r="H31" i="2"/>
  <c r="H29" i="2"/>
  <c r="H27" i="2"/>
  <c r="P35" i="1" l="1"/>
  <c r="P36" i="1"/>
  <c r="H38" i="1"/>
  <c r="I38" i="1" s="1"/>
  <c r="H37" i="1"/>
  <c r="I37" i="1" s="1"/>
  <c r="H36" i="1"/>
  <c r="I36" i="1" s="1"/>
  <c r="H35" i="1"/>
  <c r="I35" i="1" s="1"/>
  <c r="P27" i="1" l="1"/>
  <c r="P34" i="1"/>
  <c r="P33" i="1"/>
  <c r="P32" i="1"/>
  <c r="P14" i="1"/>
  <c r="P8" i="1"/>
  <c r="P42" i="1" s="1"/>
  <c r="P44" i="1" l="1"/>
  <c r="H62" i="2"/>
  <c r="I62" i="2" s="1"/>
  <c r="I63" i="2"/>
  <c r="H64" i="2"/>
  <c r="I64" i="2" s="1"/>
  <c r="I65" i="2"/>
  <c r="H66" i="2"/>
  <c r="I66" i="2" s="1"/>
  <c r="I67" i="2"/>
  <c r="H68" i="2"/>
  <c r="I68" i="2" s="1"/>
  <c r="G61" i="2"/>
  <c r="H61" i="2" s="1"/>
  <c r="I61" i="2" s="1"/>
  <c r="H28" i="1"/>
  <c r="I28" i="1" s="1"/>
  <c r="H29" i="1"/>
  <c r="I29" i="1" s="1"/>
  <c r="H30" i="1"/>
  <c r="I30" i="1" s="1"/>
  <c r="H31" i="1"/>
  <c r="I31" i="1" s="1"/>
  <c r="G60" i="2" l="1"/>
  <c r="H60" i="2" s="1"/>
  <c r="I60" i="2" s="1"/>
  <c r="H59" i="2"/>
  <c r="I59" i="2" s="1"/>
  <c r="G58" i="2"/>
  <c r="H58" i="2" s="1"/>
  <c r="I58" i="2" s="1"/>
  <c r="H57" i="2"/>
  <c r="I57" i="2" s="1"/>
  <c r="G56" i="2"/>
  <c r="H56" i="2" s="1"/>
  <c r="I56" i="2" s="1"/>
  <c r="H55" i="2"/>
  <c r="I55" i="2" s="1"/>
  <c r="G54" i="2"/>
  <c r="H54" i="2" s="1"/>
  <c r="I54" i="2" s="1"/>
  <c r="I53" i="2"/>
  <c r="H53" i="2"/>
  <c r="G52" i="2"/>
  <c r="H52" i="2" s="1"/>
  <c r="I52" i="2" s="1"/>
  <c r="H51" i="2"/>
  <c r="I51" i="2" s="1"/>
  <c r="H23" i="1"/>
  <c r="I23" i="1" s="1"/>
  <c r="H24" i="1"/>
  <c r="I24" i="1" s="1"/>
  <c r="H25" i="1"/>
  <c r="I25" i="1" s="1"/>
  <c r="H26" i="1"/>
  <c r="I26" i="1" s="1"/>
  <c r="G50" i="2" l="1"/>
  <c r="H50" i="2" s="1"/>
  <c r="I50" i="2" s="1"/>
  <c r="H49" i="2"/>
  <c r="I49" i="2" s="1"/>
  <c r="G48" i="2"/>
  <c r="H48" i="2" s="1"/>
  <c r="I48" i="2" s="1"/>
  <c r="H47" i="2"/>
  <c r="I47" i="2" s="1"/>
  <c r="G46" i="2"/>
  <c r="H46" i="2" s="1"/>
  <c r="I46" i="2" s="1"/>
  <c r="H45" i="2"/>
  <c r="I45" i="2" s="1"/>
  <c r="G44" i="2"/>
  <c r="H44" i="2" s="1"/>
  <c r="I44" i="2" s="1"/>
  <c r="H43" i="2"/>
  <c r="I43" i="2" s="1"/>
  <c r="H41" i="2"/>
  <c r="I41" i="2" s="1"/>
  <c r="G42" i="2"/>
  <c r="H42" i="2" s="1"/>
  <c r="I42" i="2" s="1"/>
  <c r="H22" i="1"/>
  <c r="I22" i="1" s="1"/>
  <c r="H21" i="1"/>
  <c r="I21" i="1" s="1"/>
  <c r="H20" i="1"/>
  <c r="I20" i="1" s="1"/>
  <c r="H19" i="1"/>
  <c r="I19" i="1" s="1"/>
  <c r="H18" i="1" l="1"/>
  <c r="I18" i="1" s="1"/>
  <c r="H14" i="1"/>
  <c r="H15" i="1"/>
  <c r="H16" i="1"/>
  <c r="H17" i="1"/>
  <c r="H35" i="2" l="1"/>
  <c r="I35" i="2" s="1"/>
  <c r="H36" i="2"/>
  <c r="I36" i="2" s="1"/>
  <c r="H37" i="2"/>
  <c r="I37" i="2" s="1"/>
  <c r="H38" i="2"/>
  <c r="I38" i="2" s="1"/>
  <c r="H39" i="2"/>
  <c r="I39" i="2" s="1"/>
  <c r="H40" i="2"/>
  <c r="I40" i="2" s="1"/>
  <c r="I33" i="2"/>
  <c r="G34" i="2"/>
  <c r="H34" i="2" s="1"/>
  <c r="I34" i="2" s="1"/>
  <c r="I31" i="2"/>
  <c r="G32" i="2"/>
  <c r="H32" i="2"/>
  <c r="I32" i="2" s="1"/>
  <c r="G30" i="2"/>
  <c r="H30" i="2" s="1"/>
  <c r="I30" i="2" s="1"/>
  <c r="I29" i="2"/>
  <c r="G28" i="2"/>
  <c r="I27" i="2"/>
  <c r="H25" i="2"/>
  <c r="I25" i="2" s="1"/>
  <c r="G26" i="2"/>
  <c r="H26" i="2" s="1"/>
  <c r="I26" i="2" s="1"/>
  <c r="H28" i="2" l="1"/>
  <c r="I28" i="2" s="1"/>
  <c r="H21" i="2"/>
  <c r="I21" i="2" s="1"/>
  <c r="H22" i="2"/>
  <c r="I22" i="2" s="1"/>
  <c r="H23" i="2"/>
  <c r="I23" i="2" s="1"/>
  <c r="H24" i="2"/>
  <c r="I24" i="2" s="1"/>
  <c r="H20" i="2"/>
  <c r="I20" i="2" s="1"/>
  <c r="R14" i="1"/>
  <c r="I14" i="1"/>
  <c r="I15" i="1"/>
  <c r="I16" i="1"/>
  <c r="I17" i="1"/>
  <c r="H16" i="2" l="1"/>
  <c r="I16" i="2" s="1"/>
  <c r="H17" i="2"/>
  <c r="I17" i="2" s="1"/>
  <c r="H18" i="2"/>
  <c r="I18" i="2"/>
  <c r="H19" i="2"/>
  <c r="I19" i="2"/>
  <c r="H15" i="2"/>
  <c r="I15" i="2" s="1"/>
  <c r="R8" i="1" l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2" i="2" l="1"/>
  <c r="I12" i="2" s="1"/>
  <c r="I11" i="2"/>
  <c r="H10" i="2"/>
  <c r="I10" i="2" s="1"/>
  <c r="I9" i="2"/>
  <c r="H8" i="2"/>
  <c r="I8" i="2" s="1"/>
  <c r="I7" i="2"/>
  <c r="H6" i="2"/>
  <c r="I5" i="2"/>
  <c r="H14" i="2"/>
  <c r="I14" i="2" s="1"/>
  <c r="I13" i="2"/>
  <c r="H7" i="1"/>
  <c r="I7" i="1" s="1"/>
  <c r="H6" i="1"/>
  <c r="I6" i="1" s="1"/>
  <c r="H5" i="1"/>
  <c r="I5" i="1" s="1"/>
  <c r="H4" i="1"/>
  <c r="H42" i="1" s="1"/>
  <c r="I4" i="1" l="1"/>
  <c r="I42" i="1" s="1"/>
  <c r="H46" i="1"/>
  <c r="I6" i="2"/>
  <c r="I80" i="2" s="1"/>
  <c r="H80" i="2"/>
  <c r="I44" i="1" l="1"/>
</calcChain>
</file>

<file path=xl/sharedStrings.xml><?xml version="1.0" encoding="utf-8"?>
<sst xmlns="http://schemas.openxmlformats.org/spreadsheetml/2006/main" count="487" uniqueCount="78">
  <si>
    <t>Implementácia a testovanie</t>
  </si>
  <si>
    <t>Nasadenie a PIP</t>
  </si>
  <si>
    <t>Celková akceptácia (PROD)</t>
  </si>
  <si>
    <t>Postgre SQL</t>
  </si>
  <si>
    <t>Apache Kafka</t>
  </si>
  <si>
    <t>MongoDB</t>
  </si>
  <si>
    <t>Zoznam použitého SW, SW 3. strán a ich licenčných podmienok a odmena za udelenie licencie k Dielu:</t>
  </si>
  <si>
    <t>Modul</t>
  </si>
  <si>
    <t>CNM</t>
  </si>
  <si>
    <t>Názov použitého SW</t>
  </si>
  <si>
    <t>Typ použitého SW</t>
  </si>
  <si>
    <t>Rozpis cien a jednotiek nákladov na  aktivity, častí diela a SW licencie</t>
  </si>
  <si>
    <t>Spolu:
Euro bez DPH</t>
  </si>
  <si>
    <t>Spolu:
Euro s DPH</t>
  </si>
  <si>
    <t xml:space="preserve">max. % podiel pozície na celkovom počte </t>
  </si>
  <si>
    <t>N/A</t>
  </si>
  <si>
    <t>Etapa</t>
  </si>
  <si>
    <t>Merná 
jednotka</t>
  </si>
  <si>
    <t>Jednotková cena
Euro bez DPH</t>
  </si>
  <si>
    <t>Počet jednotiek</t>
  </si>
  <si>
    <t>etapa</t>
  </si>
  <si>
    <t>akceptácia</t>
  </si>
  <si>
    <t>Typ oslovenia</t>
  </si>
  <si>
    <t>VO</t>
  </si>
  <si>
    <t>Kategória služieb</t>
  </si>
  <si>
    <t>Jednotková Cena za človekodeň bez DPH (EUR)</t>
  </si>
  <si>
    <t>Počet človekodní</t>
  </si>
  <si>
    <t>Cena za Rok bez DPH (EUR)</t>
  </si>
  <si>
    <t>Cena za s DPH (EUR)</t>
  </si>
  <si>
    <t>Rok</t>
  </si>
  <si>
    <t>Základné služby</t>
  </si>
  <si>
    <t xml:space="preserve">Služby na vyžiadanie a Služby odovzdania </t>
  </si>
  <si>
    <t>Implementácia a testovanie Release 1</t>
  </si>
  <si>
    <t>Implementácia a testovanie Release 2</t>
  </si>
  <si>
    <t>Nasadenie a PIP Release 1</t>
  </si>
  <si>
    <t>Nasadenie a PIP Release 2</t>
  </si>
  <si>
    <t>DLK</t>
  </si>
  <si>
    <t>Preexistentný obchodne nedostupný proprietárny SW</t>
  </si>
  <si>
    <t>Jednotková
cena:
Euro bez DPH</t>
  </si>
  <si>
    <t>Jednotková cena:
 Euro s DPH</t>
  </si>
  <si>
    <t>Support
na 1 rok cena:
Euro bez DPH</t>
  </si>
  <si>
    <t>Support
na 1 rok cena:
Euro s DPH</t>
  </si>
  <si>
    <t>Analýza a dizajn</t>
  </si>
  <si>
    <t>eForm Creator</t>
  </si>
  <si>
    <t>IAM</t>
  </si>
  <si>
    <t>IAM v4</t>
  </si>
  <si>
    <t>PHZ</t>
  </si>
  <si>
    <t>SNCA</t>
  </si>
  <si>
    <t>SW</t>
  </si>
  <si>
    <t>Preexistentný obchodne dostupný proprietárny SW</t>
  </si>
  <si>
    <t>Cena za služby licenčnej podpory SW</t>
  </si>
  <si>
    <t>Cena za služby servisnej podpory HW</t>
  </si>
  <si>
    <t>eidas</t>
  </si>
  <si>
    <t>súťaž 2023</t>
  </si>
  <si>
    <t>Stotožňovací komponent</t>
  </si>
  <si>
    <t>PAP</t>
  </si>
  <si>
    <t>CEP</t>
  </si>
  <si>
    <t>COS</t>
  </si>
  <si>
    <t>Dodávka HW</t>
  </si>
  <si>
    <t>eDESK</t>
  </si>
  <si>
    <t>Hardware Hewlett Packard Enterprise</t>
  </si>
  <si>
    <t>Software RedHat</t>
  </si>
  <si>
    <t>Network components Cisco</t>
  </si>
  <si>
    <t>Počet</t>
  </si>
  <si>
    <t>HW</t>
  </si>
  <si>
    <t>Net</t>
  </si>
  <si>
    <t>KaVP</t>
  </si>
  <si>
    <t>HW IBM</t>
  </si>
  <si>
    <t>HW produkty potrebné pre projekt SNCA</t>
  </si>
  <si>
    <t>Licencie kontajnerizačnej platformy</t>
  </si>
  <si>
    <t>Cena diela</t>
  </si>
  <si>
    <t>COP/CZU</t>
  </si>
  <si>
    <t>CELKOM práce</t>
  </si>
  <si>
    <t>Rozdiel na DPH 2024 vs 2025</t>
  </si>
  <si>
    <t>Celkom HW+SW</t>
  </si>
  <si>
    <t>CELKOM DIELO bez DPH</t>
  </si>
  <si>
    <t>CELKOM</t>
  </si>
  <si>
    <t>SSOZ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</si>
</sst>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164" fontId="0" fillId="0" borderId="1" xfId="0" applyNumberFormat="1" applyBorder="1"/>
    <xf numFmtId="0" fontId="3" fillId="0" borderId="0" xfId="0" applyFont="1"/>
    <xf numFmtId="164" fontId="3" fillId="0" borderId="0" xfId="0" applyNumberFormat="1" applyFont="1"/>
    <xf numFmtId="0" fontId="0" fillId="2" borderId="4" xfId="0" applyFill="1" applyBorder="1" applyAlignment="1">
      <alignment wrapText="1"/>
    </xf>
    <xf numFmtId="10" fontId="0" fillId="0" borderId="1" xfId="0" applyNumberFormat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44C6-16E4-4446-B34E-5D87F1FE8D3E}">
  <dimension ref="B2:T47"/>
  <sheetViews>
    <sheetView tabSelected="1" topLeftCell="A28" workbookViewId="0">
      <selection activeCell="A47" sqref="A47"/>
    </sheetView>
  </sheetViews>
  <sheetFormatPr defaultRowHeight="14.4" x14ac:dyDescent="0.3"/>
  <cols>
    <col min="1" max="1" width="3.33203125" customWidth="1"/>
    <col min="4" max="4" width="32.33203125" bestFit="1" customWidth="1"/>
    <col min="5" max="5" width="23.88671875" bestFit="1" customWidth="1"/>
    <col min="6" max="6" width="14.109375" style="2" bestFit="1" customWidth="1"/>
    <col min="7" max="7" width="14.109375" customWidth="1"/>
    <col min="8" max="9" width="18.44140625" style="2" bestFit="1" customWidth="1"/>
    <col min="10" max="10" width="9.6640625" customWidth="1"/>
    <col min="11" max="11" width="3" customWidth="1"/>
    <col min="12" max="12" width="18" bestFit="1" customWidth="1"/>
    <col min="13" max="13" width="36.5546875" customWidth="1"/>
    <col min="14" max="14" width="23.21875" bestFit="1" customWidth="1"/>
    <col min="15" max="15" width="15.88671875" customWidth="1"/>
    <col min="16" max="16" width="28.44140625" bestFit="1" customWidth="1"/>
    <col min="17" max="18" width="26.44140625" bestFit="1" customWidth="1"/>
    <col min="19" max="19" width="37.88671875" customWidth="1"/>
  </cols>
  <sheetData>
    <row r="2" spans="2:19" ht="24" thickBot="1" x14ac:dyDescent="0.5">
      <c r="B2" s="4" t="s">
        <v>11</v>
      </c>
      <c r="L2" s="4" t="s">
        <v>6</v>
      </c>
    </row>
    <row r="3" spans="2:19" ht="72" x14ac:dyDescent="0.3">
      <c r="B3" s="7" t="s">
        <v>22</v>
      </c>
      <c r="C3" s="8" t="s">
        <v>7</v>
      </c>
      <c r="D3" s="8" t="s">
        <v>16</v>
      </c>
      <c r="E3" s="9" t="s">
        <v>17</v>
      </c>
      <c r="F3" s="9" t="s">
        <v>18</v>
      </c>
      <c r="G3" s="8" t="s">
        <v>19</v>
      </c>
      <c r="H3" s="9" t="s">
        <v>12</v>
      </c>
      <c r="I3" s="9" t="s">
        <v>13</v>
      </c>
      <c r="J3" s="13" t="s">
        <v>14</v>
      </c>
      <c r="K3" s="1"/>
      <c r="L3" s="15" t="s">
        <v>9</v>
      </c>
      <c r="M3" s="8" t="s">
        <v>10</v>
      </c>
      <c r="N3" s="9" t="s">
        <v>38</v>
      </c>
      <c r="O3" s="9" t="s">
        <v>63</v>
      </c>
      <c r="P3" s="9" t="s">
        <v>39</v>
      </c>
      <c r="Q3" s="9" t="s">
        <v>40</v>
      </c>
      <c r="R3" s="13" t="s">
        <v>41</v>
      </c>
      <c r="S3" s="1"/>
    </row>
    <row r="4" spans="2:19" x14ac:dyDescent="0.3">
      <c r="B4" s="6" t="s">
        <v>23</v>
      </c>
      <c r="C4" s="6" t="s">
        <v>8</v>
      </c>
      <c r="D4" s="6" t="s">
        <v>42</v>
      </c>
      <c r="E4" s="6" t="s">
        <v>20</v>
      </c>
      <c r="F4" s="10">
        <v>31200</v>
      </c>
      <c r="G4" s="6">
        <v>1</v>
      </c>
      <c r="H4" s="10">
        <f>F4*G4</f>
        <v>31200</v>
      </c>
      <c r="I4" s="10">
        <f>H4*1.23</f>
        <v>38376</v>
      </c>
      <c r="J4" s="14">
        <v>0.2</v>
      </c>
      <c r="L4" s="6" t="s">
        <v>3</v>
      </c>
      <c r="M4" s="6"/>
      <c r="N4" s="10" t="s">
        <v>15</v>
      </c>
      <c r="O4" s="6"/>
      <c r="P4" s="10" t="s">
        <v>15</v>
      </c>
      <c r="Q4" s="10" t="s">
        <v>15</v>
      </c>
      <c r="R4" s="10"/>
    </row>
    <row r="5" spans="2:19" x14ac:dyDescent="0.3">
      <c r="B5" s="6" t="s">
        <v>23</v>
      </c>
      <c r="C5" s="6" t="s">
        <v>8</v>
      </c>
      <c r="D5" s="6" t="s">
        <v>0</v>
      </c>
      <c r="E5" s="6" t="s">
        <v>20</v>
      </c>
      <c r="F5" s="10">
        <v>46800</v>
      </c>
      <c r="G5" s="6">
        <v>1</v>
      </c>
      <c r="H5" s="10">
        <f>F5*G5</f>
        <v>46800</v>
      </c>
      <c r="I5" s="10">
        <f>H5*1.23</f>
        <v>57564</v>
      </c>
      <c r="J5" s="14">
        <v>0.3</v>
      </c>
      <c r="L5" s="6" t="s">
        <v>4</v>
      </c>
      <c r="M5" s="6"/>
      <c r="N5" s="10" t="s">
        <v>15</v>
      </c>
      <c r="O5" s="6"/>
      <c r="P5" s="10" t="s">
        <v>15</v>
      </c>
      <c r="Q5" s="10" t="s">
        <v>15</v>
      </c>
      <c r="R5" s="10"/>
    </row>
    <row r="6" spans="2:19" x14ac:dyDescent="0.3">
      <c r="B6" s="6" t="s">
        <v>23</v>
      </c>
      <c r="C6" s="6" t="s">
        <v>8</v>
      </c>
      <c r="D6" s="6" t="s">
        <v>1</v>
      </c>
      <c r="E6" s="6" t="s">
        <v>20</v>
      </c>
      <c r="F6" s="10">
        <v>62400</v>
      </c>
      <c r="G6" s="6">
        <v>1</v>
      </c>
      <c r="H6" s="10">
        <f>F6*G6</f>
        <v>62400</v>
      </c>
      <c r="I6" s="10">
        <f>H6*1.23</f>
        <v>76752</v>
      </c>
      <c r="J6" s="14">
        <v>0.4</v>
      </c>
      <c r="L6" s="6" t="s">
        <v>5</v>
      </c>
      <c r="M6" s="6"/>
      <c r="N6" s="10" t="s">
        <v>15</v>
      </c>
      <c r="O6" s="6"/>
      <c r="P6" s="10" t="s">
        <v>15</v>
      </c>
      <c r="Q6" s="10" t="s">
        <v>15</v>
      </c>
      <c r="R6" s="10"/>
    </row>
    <row r="7" spans="2:19" x14ac:dyDescent="0.3">
      <c r="B7" s="6" t="s">
        <v>23</v>
      </c>
      <c r="C7" s="6" t="s">
        <v>8</v>
      </c>
      <c r="D7" s="6" t="s">
        <v>2</v>
      </c>
      <c r="E7" s="6" t="s">
        <v>21</v>
      </c>
      <c r="F7" s="10">
        <v>15600</v>
      </c>
      <c r="G7" s="6">
        <v>1</v>
      </c>
      <c r="H7" s="10">
        <f>F7*G7</f>
        <v>15600</v>
      </c>
      <c r="I7" s="10">
        <f>H7*1.23</f>
        <v>19188</v>
      </c>
      <c r="J7" s="14">
        <v>0.1</v>
      </c>
      <c r="L7" s="6"/>
      <c r="M7" s="6"/>
      <c r="N7" s="10"/>
      <c r="O7" s="6"/>
      <c r="P7" s="10"/>
      <c r="Q7" s="10"/>
      <c r="R7" s="10"/>
    </row>
    <row r="8" spans="2:19" ht="28.8" x14ac:dyDescent="0.3">
      <c r="B8" s="6" t="s">
        <v>23</v>
      </c>
      <c r="C8" s="6" t="s">
        <v>36</v>
      </c>
      <c r="D8" s="6" t="s">
        <v>42</v>
      </c>
      <c r="E8" s="6" t="s">
        <v>20</v>
      </c>
      <c r="F8" s="10">
        <v>200000</v>
      </c>
      <c r="G8" s="6">
        <v>1</v>
      </c>
      <c r="H8" s="10">
        <f t="shared" ref="H8:H22" si="0">F8*G8</f>
        <v>200000</v>
      </c>
      <c r="I8" s="10">
        <f t="shared" ref="I8:I22" si="1">H8*1.23</f>
        <v>246000</v>
      </c>
      <c r="J8" s="14">
        <v>0.2</v>
      </c>
      <c r="L8" s="6" t="s">
        <v>43</v>
      </c>
      <c r="M8" s="5" t="s">
        <v>37</v>
      </c>
      <c r="N8" s="10">
        <v>468000</v>
      </c>
      <c r="O8" s="6">
        <v>1</v>
      </c>
      <c r="P8" s="10">
        <f>O8*N8*1.23</f>
        <v>575640</v>
      </c>
      <c r="Q8" s="10">
        <v>120000</v>
      </c>
      <c r="R8" s="10">
        <f>Q8*1.23</f>
        <v>147600</v>
      </c>
      <c r="S8" s="1"/>
    </row>
    <row r="9" spans="2:19" x14ac:dyDescent="0.3">
      <c r="B9" s="6" t="s">
        <v>23</v>
      </c>
      <c r="C9" s="6" t="s">
        <v>36</v>
      </c>
      <c r="D9" s="6" t="s">
        <v>32</v>
      </c>
      <c r="E9" s="6" t="s">
        <v>20</v>
      </c>
      <c r="F9" s="10">
        <v>72000</v>
      </c>
      <c r="G9" s="6">
        <v>1</v>
      </c>
      <c r="H9" s="10">
        <f t="shared" si="0"/>
        <v>72000</v>
      </c>
      <c r="I9" s="10">
        <f t="shared" si="1"/>
        <v>88560</v>
      </c>
      <c r="J9" s="14"/>
      <c r="L9" s="6"/>
      <c r="M9" s="6"/>
      <c r="N9" s="10"/>
      <c r="O9" s="6"/>
      <c r="P9" s="10"/>
      <c r="Q9" s="10"/>
      <c r="R9" s="10"/>
    </row>
    <row r="10" spans="2:19" x14ac:dyDescent="0.3">
      <c r="B10" s="6" t="s">
        <v>23</v>
      </c>
      <c r="C10" s="6" t="s">
        <v>36</v>
      </c>
      <c r="D10" s="6" t="s">
        <v>33</v>
      </c>
      <c r="E10" s="6" t="s">
        <v>20</v>
      </c>
      <c r="F10" s="10">
        <v>228000</v>
      </c>
      <c r="G10" s="6">
        <v>1</v>
      </c>
      <c r="H10" s="10">
        <f t="shared" si="0"/>
        <v>228000</v>
      </c>
      <c r="I10" s="10">
        <f t="shared" si="1"/>
        <v>280440</v>
      </c>
      <c r="J10" s="14"/>
      <c r="L10" s="6"/>
      <c r="M10" s="6"/>
      <c r="N10" s="10"/>
      <c r="O10" s="6"/>
      <c r="P10" s="10"/>
      <c r="Q10" s="10"/>
      <c r="R10" s="10"/>
    </row>
    <row r="11" spans="2:19" x14ac:dyDescent="0.3">
      <c r="B11" s="6" t="s">
        <v>23</v>
      </c>
      <c r="C11" s="6" t="s">
        <v>36</v>
      </c>
      <c r="D11" s="6" t="s">
        <v>34</v>
      </c>
      <c r="E11" s="6" t="s">
        <v>20</v>
      </c>
      <c r="F11" s="10">
        <v>66000</v>
      </c>
      <c r="G11" s="6">
        <v>1</v>
      </c>
      <c r="H11" s="10">
        <f t="shared" si="0"/>
        <v>66000</v>
      </c>
      <c r="I11" s="10">
        <f t="shared" si="1"/>
        <v>81180</v>
      </c>
      <c r="J11" s="14"/>
      <c r="L11" s="6"/>
      <c r="M11" s="6"/>
      <c r="N11" s="10"/>
      <c r="O11" s="6"/>
      <c r="P11" s="10"/>
      <c r="Q11" s="10"/>
      <c r="R11" s="10"/>
    </row>
    <row r="12" spans="2:19" x14ac:dyDescent="0.3">
      <c r="B12" s="6" t="s">
        <v>23</v>
      </c>
      <c r="C12" s="6" t="s">
        <v>36</v>
      </c>
      <c r="D12" s="6" t="s">
        <v>35</v>
      </c>
      <c r="E12" s="6" t="s">
        <v>20</v>
      </c>
      <c r="F12" s="10">
        <v>334000</v>
      </c>
      <c r="G12" s="6">
        <v>1</v>
      </c>
      <c r="H12" s="10">
        <f t="shared" si="0"/>
        <v>334000</v>
      </c>
      <c r="I12" s="10">
        <f t="shared" si="1"/>
        <v>410820</v>
      </c>
      <c r="J12" s="14"/>
      <c r="L12" s="6"/>
      <c r="M12" s="6"/>
      <c r="N12" s="10"/>
      <c r="O12" s="6"/>
      <c r="P12" s="10"/>
      <c r="Q12" s="10"/>
      <c r="R12" s="10"/>
    </row>
    <row r="13" spans="2:19" x14ac:dyDescent="0.3">
      <c r="B13" s="6" t="s">
        <v>23</v>
      </c>
      <c r="C13" s="6" t="s">
        <v>36</v>
      </c>
      <c r="D13" s="6" t="s">
        <v>2</v>
      </c>
      <c r="E13" s="6" t="s">
        <v>21</v>
      </c>
      <c r="F13" s="10">
        <v>190000</v>
      </c>
      <c r="G13" s="6">
        <v>1</v>
      </c>
      <c r="H13" s="10">
        <f t="shared" si="0"/>
        <v>190000</v>
      </c>
      <c r="I13" s="10">
        <f t="shared" si="1"/>
        <v>233700</v>
      </c>
      <c r="J13" s="14">
        <v>0.1</v>
      </c>
      <c r="L13" s="6"/>
      <c r="M13" s="6"/>
      <c r="N13" s="10"/>
      <c r="O13" s="6"/>
      <c r="P13" s="10"/>
      <c r="Q13" s="10"/>
      <c r="R13" s="10"/>
    </row>
    <row r="14" spans="2:19" x14ac:dyDescent="0.3">
      <c r="B14" s="6" t="s">
        <v>46</v>
      </c>
      <c r="C14" s="6" t="s">
        <v>44</v>
      </c>
      <c r="D14" s="6" t="s">
        <v>42</v>
      </c>
      <c r="E14" s="6" t="s">
        <v>20</v>
      </c>
      <c r="F14" s="10">
        <v>200000</v>
      </c>
      <c r="G14" s="6">
        <v>1</v>
      </c>
      <c r="H14" s="10">
        <f t="shared" si="0"/>
        <v>200000</v>
      </c>
      <c r="I14" s="10">
        <f t="shared" si="1"/>
        <v>246000</v>
      </c>
      <c r="J14" s="14"/>
      <c r="L14" s="6" t="s">
        <v>45</v>
      </c>
      <c r="M14" s="6"/>
      <c r="N14" s="10">
        <v>2000000</v>
      </c>
      <c r="O14" s="6">
        <v>1</v>
      </c>
      <c r="P14" s="10">
        <f>O14*N14*1.23</f>
        <v>2460000</v>
      </c>
      <c r="Q14" s="10">
        <v>200000</v>
      </c>
      <c r="R14" s="10">
        <f>Q14*1.23</f>
        <v>246000</v>
      </c>
    </row>
    <row r="15" spans="2:19" x14ac:dyDescent="0.3">
      <c r="B15" s="6" t="s">
        <v>46</v>
      </c>
      <c r="C15" s="6" t="s">
        <v>44</v>
      </c>
      <c r="D15" s="6" t="s">
        <v>0</v>
      </c>
      <c r="E15" s="6" t="s">
        <v>20</v>
      </c>
      <c r="F15" s="10">
        <v>300000</v>
      </c>
      <c r="G15" s="6">
        <v>1</v>
      </c>
      <c r="H15" s="10">
        <f t="shared" si="0"/>
        <v>300000</v>
      </c>
      <c r="I15" s="10">
        <f t="shared" si="1"/>
        <v>369000</v>
      </c>
      <c r="J15" s="14"/>
      <c r="L15" s="6"/>
      <c r="M15" s="6"/>
      <c r="N15" s="10"/>
      <c r="O15" s="6"/>
      <c r="P15" s="10"/>
      <c r="Q15" s="10"/>
      <c r="R15" s="10"/>
    </row>
    <row r="16" spans="2:19" x14ac:dyDescent="0.3">
      <c r="B16" s="6" t="s">
        <v>46</v>
      </c>
      <c r="C16" s="6" t="s">
        <v>44</v>
      </c>
      <c r="D16" s="6" t="s">
        <v>1</v>
      </c>
      <c r="E16" s="6" t="s">
        <v>20</v>
      </c>
      <c r="F16" s="10">
        <v>400000</v>
      </c>
      <c r="G16" s="6">
        <v>1</v>
      </c>
      <c r="H16" s="10">
        <f t="shared" si="0"/>
        <v>400000</v>
      </c>
      <c r="I16" s="10">
        <f t="shared" si="1"/>
        <v>492000</v>
      </c>
      <c r="J16" s="14"/>
      <c r="L16" s="6"/>
      <c r="M16" s="6"/>
      <c r="N16" s="10"/>
      <c r="O16" s="6"/>
      <c r="P16" s="10"/>
      <c r="Q16" s="10"/>
      <c r="R16" s="10"/>
    </row>
    <row r="17" spans="2:20" x14ac:dyDescent="0.3">
      <c r="B17" s="6" t="s">
        <v>46</v>
      </c>
      <c r="C17" s="6" t="s">
        <v>44</v>
      </c>
      <c r="D17" s="6" t="s">
        <v>2</v>
      </c>
      <c r="E17" s="6" t="s">
        <v>21</v>
      </c>
      <c r="F17" s="10">
        <v>100000</v>
      </c>
      <c r="G17" s="6">
        <v>1</v>
      </c>
      <c r="H17" s="10">
        <f t="shared" si="0"/>
        <v>100000</v>
      </c>
      <c r="I17" s="10">
        <f t="shared" si="1"/>
        <v>123000</v>
      </c>
      <c r="J17" s="14"/>
      <c r="L17" s="6"/>
      <c r="M17" s="6"/>
      <c r="N17" s="10"/>
      <c r="O17" s="6"/>
      <c r="P17" s="10"/>
      <c r="Q17" s="10"/>
      <c r="R17" s="10"/>
    </row>
    <row r="18" spans="2:20" x14ac:dyDescent="0.3">
      <c r="B18" s="6" t="s">
        <v>23</v>
      </c>
      <c r="C18" s="6" t="s">
        <v>52</v>
      </c>
      <c r="D18" s="6" t="s">
        <v>54</v>
      </c>
      <c r="E18" s="6" t="s">
        <v>21</v>
      </c>
      <c r="F18" s="10">
        <v>117567</v>
      </c>
      <c r="G18" s="6">
        <v>1</v>
      </c>
      <c r="H18" s="10">
        <f t="shared" si="0"/>
        <v>117567</v>
      </c>
      <c r="I18" s="10">
        <f t="shared" si="1"/>
        <v>144607.41</v>
      </c>
      <c r="J18" s="14"/>
      <c r="L18" s="6" t="s">
        <v>53</v>
      </c>
      <c r="M18" s="6"/>
      <c r="N18" s="10"/>
      <c r="O18" s="6"/>
      <c r="P18" s="10"/>
      <c r="Q18" s="10"/>
      <c r="R18" s="10"/>
    </row>
    <row r="19" spans="2:20" x14ac:dyDescent="0.3">
      <c r="B19" s="6" t="s">
        <v>46</v>
      </c>
      <c r="C19" s="6" t="s">
        <v>55</v>
      </c>
      <c r="D19" s="6" t="s">
        <v>42</v>
      </c>
      <c r="E19" s="6" t="s">
        <v>20</v>
      </c>
      <c r="F19" s="10">
        <v>45470</v>
      </c>
      <c r="G19" s="6">
        <v>1</v>
      </c>
      <c r="H19" s="10">
        <f t="shared" si="0"/>
        <v>45470</v>
      </c>
      <c r="I19" s="10">
        <f t="shared" si="1"/>
        <v>55928.1</v>
      </c>
      <c r="J19" s="14"/>
      <c r="L19" s="6"/>
      <c r="M19" s="6"/>
      <c r="N19" s="10"/>
      <c r="O19" s="6"/>
      <c r="P19" s="10"/>
      <c r="Q19" s="10"/>
      <c r="R19" s="10"/>
    </row>
    <row r="20" spans="2:20" x14ac:dyDescent="0.3">
      <c r="B20" s="6" t="s">
        <v>46</v>
      </c>
      <c r="C20" s="6" t="s">
        <v>55</v>
      </c>
      <c r="D20" s="6" t="s">
        <v>0</v>
      </c>
      <c r="E20" s="6" t="s">
        <v>20</v>
      </c>
      <c r="F20" s="10">
        <v>113675</v>
      </c>
      <c r="G20" s="6">
        <v>1</v>
      </c>
      <c r="H20" s="10">
        <f t="shared" si="0"/>
        <v>113675</v>
      </c>
      <c r="I20" s="10">
        <f t="shared" si="1"/>
        <v>139820.25</v>
      </c>
      <c r="J20" s="14"/>
      <c r="L20" s="6"/>
      <c r="M20" s="6"/>
      <c r="N20" s="10"/>
      <c r="O20" s="6"/>
      <c r="P20" s="10"/>
      <c r="Q20" s="10"/>
      <c r="R20" s="10"/>
    </row>
    <row r="21" spans="2:20" x14ac:dyDescent="0.3">
      <c r="B21" s="6" t="s">
        <v>46</v>
      </c>
      <c r="C21" s="6" t="s">
        <v>55</v>
      </c>
      <c r="D21" s="6" t="s">
        <v>1</v>
      </c>
      <c r="E21" s="6" t="s">
        <v>20</v>
      </c>
      <c r="F21" s="10">
        <v>45470</v>
      </c>
      <c r="G21" s="6">
        <v>1</v>
      </c>
      <c r="H21" s="10">
        <f t="shared" si="0"/>
        <v>45470</v>
      </c>
      <c r="I21" s="10">
        <f t="shared" si="1"/>
        <v>55928.1</v>
      </c>
      <c r="J21" s="14"/>
      <c r="L21" s="6"/>
      <c r="M21" s="6"/>
      <c r="N21" s="10"/>
      <c r="O21" s="6"/>
      <c r="P21" s="10"/>
      <c r="Q21" s="10"/>
      <c r="R21" s="10"/>
    </row>
    <row r="22" spans="2:20" x14ac:dyDescent="0.3">
      <c r="B22" s="6" t="s">
        <v>46</v>
      </c>
      <c r="C22" s="6" t="s">
        <v>55</v>
      </c>
      <c r="D22" s="6" t="s">
        <v>2</v>
      </c>
      <c r="E22" s="6" t="s">
        <v>21</v>
      </c>
      <c r="F22" s="10">
        <v>22735</v>
      </c>
      <c r="G22" s="6">
        <v>1</v>
      </c>
      <c r="H22" s="10">
        <f t="shared" si="0"/>
        <v>22735</v>
      </c>
      <c r="I22" s="10">
        <f t="shared" si="1"/>
        <v>27964.05</v>
      </c>
      <c r="J22" s="14"/>
      <c r="L22" s="6"/>
      <c r="M22" s="6"/>
      <c r="N22" s="10"/>
      <c r="O22" s="6"/>
      <c r="P22" s="10"/>
      <c r="Q22" s="10"/>
      <c r="R22" s="10"/>
    </row>
    <row r="23" spans="2:20" x14ac:dyDescent="0.3">
      <c r="B23" s="6" t="s">
        <v>46</v>
      </c>
      <c r="C23" s="6" t="s">
        <v>56</v>
      </c>
      <c r="D23" s="6" t="s">
        <v>42</v>
      </c>
      <c r="E23" s="6" t="s">
        <v>20</v>
      </c>
      <c r="F23" s="10">
        <v>250000</v>
      </c>
      <c r="G23" s="6">
        <v>1</v>
      </c>
      <c r="H23" s="10">
        <f t="shared" ref="H23:H26" si="2">F23*G23</f>
        <v>250000</v>
      </c>
      <c r="I23" s="10">
        <f t="shared" ref="I23:I26" si="3">H23*1.23</f>
        <v>307500</v>
      </c>
      <c r="J23" s="14"/>
      <c r="L23" s="6"/>
      <c r="M23" s="6"/>
      <c r="N23" s="10"/>
      <c r="O23" s="6"/>
      <c r="P23" s="10"/>
      <c r="Q23" s="10"/>
      <c r="R23" s="10"/>
    </row>
    <row r="24" spans="2:20" x14ac:dyDescent="0.3">
      <c r="B24" s="6" t="s">
        <v>46</v>
      </c>
      <c r="C24" s="6" t="s">
        <v>56</v>
      </c>
      <c r="D24" s="6" t="s">
        <v>0</v>
      </c>
      <c r="E24" s="6" t="s">
        <v>20</v>
      </c>
      <c r="F24" s="10">
        <v>800000</v>
      </c>
      <c r="G24" s="6">
        <v>1</v>
      </c>
      <c r="H24" s="10">
        <f t="shared" si="2"/>
        <v>800000</v>
      </c>
      <c r="I24" s="10">
        <f t="shared" si="3"/>
        <v>984000</v>
      </c>
      <c r="J24" s="14"/>
      <c r="L24" s="6"/>
      <c r="M24" s="6"/>
      <c r="N24" s="10"/>
      <c r="O24" s="6"/>
      <c r="P24" s="10"/>
      <c r="Q24" s="10"/>
      <c r="R24" s="10"/>
    </row>
    <row r="25" spans="2:20" x14ac:dyDescent="0.3">
      <c r="B25" s="6" t="s">
        <v>46</v>
      </c>
      <c r="C25" s="6" t="s">
        <v>56</v>
      </c>
      <c r="D25" s="6" t="s">
        <v>1</v>
      </c>
      <c r="E25" s="6" t="s">
        <v>20</v>
      </c>
      <c r="F25" s="10">
        <v>75000</v>
      </c>
      <c r="G25" s="6">
        <v>1</v>
      </c>
      <c r="H25" s="10">
        <f t="shared" si="2"/>
        <v>75000</v>
      </c>
      <c r="I25" s="10">
        <f t="shared" si="3"/>
        <v>92250</v>
      </c>
      <c r="J25" s="14"/>
      <c r="L25" s="6"/>
      <c r="M25" s="6"/>
      <c r="N25" s="10"/>
      <c r="O25" s="6"/>
      <c r="P25" s="10"/>
      <c r="Q25" s="10"/>
      <c r="R25" s="10"/>
    </row>
    <row r="26" spans="2:20" x14ac:dyDescent="0.3">
      <c r="B26" s="6" t="s">
        <v>46</v>
      </c>
      <c r="C26" s="6" t="s">
        <v>56</v>
      </c>
      <c r="D26" s="6" t="s">
        <v>2</v>
      </c>
      <c r="E26" s="6" t="s">
        <v>21</v>
      </c>
      <c r="F26" s="10">
        <v>125000</v>
      </c>
      <c r="G26" s="6">
        <v>1</v>
      </c>
      <c r="H26" s="10">
        <f t="shared" si="2"/>
        <v>125000</v>
      </c>
      <c r="I26" s="10">
        <f t="shared" si="3"/>
        <v>153750</v>
      </c>
      <c r="J26" s="14"/>
      <c r="L26" s="6"/>
      <c r="M26" s="6"/>
      <c r="N26" s="10"/>
      <c r="O26" s="6"/>
      <c r="P26" s="10"/>
      <c r="Q26" s="10"/>
      <c r="R26" s="10"/>
    </row>
    <row r="27" spans="2:20" x14ac:dyDescent="0.3">
      <c r="B27" s="6" t="s">
        <v>23</v>
      </c>
      <c r="C27" s="6" t="s">
        <v>57</v>
      </c>
      <c r="D27" s="6"/>
      <c r="E27" s="6"/>
      <c r="F27" s="10"/>
      <c r="G27" s="6"/>
      <c r="H27" s="10"/>
      <c r="I27" s="10"/>
      <c r="J27" s="14"/>
      <c r="L27" s="6" t="s">
        <v>58</v>
      </c>
      <c r="M27" s="6" t="s">
        <v>67</v>
      </c>
      <c r="N27" s="10">
        <v>1567200</v>
      </c>
      <c r="O27" s="6">
        <v>1</v>
      </c>
      <c r="P27" s="10">
        <f t="shared" ref="P27" si="4">O27*N27*1.23</f>
        <v>1927656</v>
      </c>
      <c r="Q27" s="10">
        <v>0</v>
      </c>
      <c r="R27" s="10">
        <v>0</v>
      </c>
      <c r="S27" s="2"/>
      <c r="T27" s="2"/>
    </row>
    <row r="28" spans="2:20" x14ac:dyDescent="0.3">
      <c r="B28" s="6" t="s">
        <v>46</v>
      </c>
      <c r="C28" s="6" t="s">
        <v>59</v>
      </c>
      <c r="D28" s="6" t="s">
        <v>42</v>
      </c>
      <c r="E28" s="6" t="s">
        <v>20</v>
      </c>
      <c r="F28" s="10">
        <v>420000</v>
      </c>
      <c r="G28" s="6">
        <v>1</v>
      </c>
      <c r="H28" s="10">
        <f t="shared" ref="H28:H31" si="5">F28*G28</f>
        <v>420000</v>
      </c>
      <c r="I28" s="10">
        <f t="shared" ref="I28:I31" si="6">H28*1.23</f>
        <v>516600</v>
      </c>
      <c r="J28" s="14"/>
      <c r="L28" s="6"/>
      <c r="M28" s="6"/>
      <c r="N28" s="10"/>
      <c r="O28" s="6"/>
      <c r="P28" s="10"/>
      <c r="Q28" s="10"/>
      <c r="R28" s="10"/>
    </row>
    <row r="29" spans="2:20" x14ac:dyDescent="0.3">
      <c r="B29" s="6" t="s">
        <v>46</v>
      </c>
      <c r="C29" s="6" t="s">
        <v>59</v>
      </c>
      <c r="D29" s="6" t="s">
        <v>0</v>
      </c>
      <c r="E29" s="6" t="s">
        <v>20</v>
      </c>
      <c r="F29" s="10">
        <v>840000</v>
      </c>
      <c r="G29" s="6">
        <v>1</v>
      </c>
      <c r="H29" s="10">
        <f t="shared" si="5"/>
        <v>840000</v>
      </c>
      <c r="I29" s="10">
        <f t="shared" si="6"/>
        <v>1033200</v>
      </c>
      <c r="J29" s="14"/>
      <c r="L29" s="6"/>
      <c r="M29" s="6"/>
      <c r="N29" s="10"/>
      <c r="O29" s="6"/>
      <c r="P29" s="10"/>
      <c r="Q29" s="10"/>
      <c r="R29" s="10"/>
    </row>
    <row r="30" spans="2:20" x14ac:dyDescent="0.3">
      <c r="B30" s="6" t="s">
        <v>46</v>
      </c>
      <c r="C30" s="6" t="s">
        <v>59</v>
      </c>
      <c r="D30" s="6" t="s">
        <v>1</v>
      </c>
      <c r="E30" s="6" t="s">
        <v>20</v>
      </c>
      <c r="F30" s="10">
        <v>630000</v>
      </c>
      <c r="G30" s="6">
        <v>1</v>
      </c>
      <c r="H30" s="10">
        <f t="shared" si="5"/>
        <v>630000</v>
      </c>
      <c r="I30" s="10">
        <f t="shared" si="6"/>
        <v>774900</v>
      </c>
      <c r="J30" s="14"/>
      <c r="L30" s="6"/>
      <c r="M30" s="6"/>
      <c r="N30" s="10"/>
      <c r="O30" s="6"/>
      <c r="P30" s="10"/>
      <c r="Q30" s="10"/>
      <c r="R30" s="10"/>
    </row>
    <row r="31" spans="2:20" x14ac:dyDescent="0.3">
      <c r="B31" s="6" t="s">
        <v>46</v>
      </c>
      <c r="C31" s="6" t="s">
        <v>59</v>
      </c>
      <c r="D31" s="6" t="s">
        <v>2</v>
      </c>
      <c r="E31" s="6" t="s">
        <v>21</v>
      </c>
      <c r="F31" s="10">
        <v>210000</v>
      </c>
      <c r="G31" s="6">
        <v>1</v>
      </c>
      <c r="H31" s="10">
        <f t="shared" si="5"/>
        <v>210000</v>
      </c>
      <c r="I31" s="10">
        <f t="shared" si="6"/>
        <v>258300</v>
      </c>
      <c r="J31" s="14"/>
      <c r="L31" s="6"/>
      <c r="M31" s="6"/>
      <c r="N31" s="10"/>
      <c r="O31" s="10"/>
      <c r="P31" s="6"/>
      <c r="Q31" s="10"/>
      <c r="R31" s="10"/>
    </row>
    <row r="32" spans="2:20" x14ac:dyDescent="0.3">
      <c r="B32" s="6" t="s">
        <v>46</v>
      </c>
      <c r="C32" s="6" t="s">
        <v>66</v>
      </c>
      <c r="D32" s="6"/>
      <c r="E32" s="6"/>
      <c r="F32" s="10"/>
      <c r="G32" s="6"/>
      <c r="H32" s="10"/>
      <c r="I32" s="10"/>
      <c r="J32" s="14"/>
      <c r="L32" s="6" t="s">
        <v>64</v>
      </c>
      <c r="M32" s="6" t="s">
        <v>60</v>
      </c>
      <c r="N32" s="10">
        <v>2813604</v>
      </c>
      <c r="O32" s="6">
        <v>1</v>
      </c>
      <c r="P32" s="10">
        <f t="shared" ref="P32:P36" si="7">O32*N32*1.23</f>
        <v>3460732.92</v>
      </c>
      <c r="Q32" s="10"/>
      <c r="R32" s="6"/>
    </row>
    <row r="33" spans="2:18" x14ac:dyDescent="0.3">
      <c r="B33" s="6" t="s">
        <v>46</v>
      </c>
      <c r="C33" s="6" t="s">
        <v>66</v>
      </c>
      <c r="D33" s="6"/>
      <c r="E33" s="6"/>
      <c r="F33" s="10"/>
      <c r="G33" s="6"/>
      <c r="H33" s="10"/>
      <c r="I33" s="10"/>
      <c r="J33" s="14"/>
      <c r="L33" s="6" t="s">
        <v>48</v>
      </c>
      <c r="M33" s="6" t="s">
        <v>61</v>
      </c>
      <c r="N33" s="10">
        <v>1849078</v>
      </c>
      <c r="O33" s="6">
        <v>1</v>
      </c>
      <c r="P33" s="10">
        <f t="shared" si="7"/>
        <v>2274365.94</v>
      </c>
      <c r="Q33" s="10"/>
      <c r="R33" s="6"/>
    </row>
    <row r="34" spans="2:18" x14ac:dyDescent="0.3">
      <c r="B34" s="6" t="s">
        <v>46</v>
      </c>
      <c r="C34" s="6" t="s">
        <v>66</v>
      </c>
      <c r="D34" s="6"/>
      <c r="E34" s="6"/>
      <c r="F34" s="10"/>
      <c r="G34" s="6"/>
      <c r="H34" s="10"/>
      <c r="I34" s="10"/>
      <c r="J34" s="14"/>
      <c r="L34" s="6" t="s">
        <v>65</v>
      </c>
      <c r="M34" s="6" t="s">
        <v>62</v>
      </c>
      <c r="N34" s="10">
        <f>72645*3</f>
        <v>217935</v>
      </c>
      <c r="O34" s="6">
        <v>1</v>
      </c>
      <c r="P34" s="10">
        <f t="shared" si="7"/>
        <v>268060.05</v>
      </c>
      <c r="Q34" s="10"/>
      <c r="R34" s="6"/>
    </row>
    <row r="35" spans="2:18" ht="43.2" x14ac:dyDescent="0.3">
      <c r="B35" s="6" t="s">
        <v>46</v>
      </c>
      <c r="C35" s="6" t="s">
        <v>47</v>
      </c>
      <c r="D35" s="6" t="s">
        <v>42</v>
      </c>
      <c r="E35" s="6" t="s">
        <v>20</v>
      </c>
      <c r="F35" s="10">
        <v>352000</v>
      </c>
      <c r="G35" s="6">
        <v>1</v>
      </c>
      <c r="H35" s="10">
        <f t="shared" ref="H35:H40" si="8">F35*G35</f>
        <v>352000</v>
      </c>
      <c r="I35" s="10">
        <f t="shared" ref="I35:I40" si="9">H35*1.23</f>
        <v>432960</v>
      </c>
      <c r="J35" s="14"/>
      <c r="L35" s="5" t="s">
        <v>69</v>
      </c>
      <c r="M35" s="5" t="s">
        <v>49</v>
      </c>
      <c r="N35" s="10">
        <v>396000</v>
      </c>
      <c r="O35" s="6">
        <v>1</v>
      </c>
      <c r="P35" s="10">
        <f t="shared" si="7"/>
        <v>487080</v>
      </c>
      <c r="Q35" s="10"/>
      <c r="R35" s="10"/>
    </row>
    <row r="36" spans="2:18" x14ac:dyDescent="0.3">
      <c r="B36" s="6" t="s">
        <v>46</v>
      </c>
      <c r="C36" s="6" t="s">
        <v>47</v>
      </c>
      <c r="D36" s="6" t="s">
        <v>0</v>
      </c>
      <c r="E36" s="6" t="s">
        <v>20</v>
      </c>
      <c r="F36" s="10">
        <v>895000</v>
      </c>
      <c r="G36" s="6">
        <v>1</v>
      </c>
      <c r="H36" s="10">
        <f t="shared" si="8"/>
        <v>895000</v>
      </c>
      <c r="I36" s="10">
        <f t="shared" si="9"/>
        <v>1100850</v>
      </c>
      <c r="J36" s="14"/>
      <c r="L36" s="6" t="s">
        <v>64</v>
      </c>
      <c r="M36" s="6" t="s">
        <v>68</v>
      </c>
      <c r="N36" s="10">
        <v>4506290</v>
      </c>
      <c r="O36" s="6">
        <v>1</v>
      </c>
      <c r="P36" s="10">
        <f t="shared" si="7"/>
        <v>5542736.7000000002</v>
      </c>
      <c r="Q36" s="10"/>
      <c r="R36" s="10"/>
    </row>
    <row r="37" spans="2:18" x14ac:dyDescent="0.3">
      <c r="B37" s="6" t="s">
        <v>46</v>
      </c>
      <c r="C37" s="6" t="s">
        <v>47</v>
      </c>
      <c r="D37" s="6" t="s">
        <v>1</v>
      </c>
      <c r="E37" s="6" t="s">
        <v>20</v>
      </c>
      <c r="F37" s="10">
        <v>368000</v>
      </c>
      <c r="G37" s="6">
        <v>1</v>
      </c>
      <c r="H37" s="10">
        <f t="shared" si="8"/>
        <v>368000</v>
      </c>
      <c r="I37" s="10">
        <f t="shared" si="9"/>
        <v>452640</v>
      </c>
      <c r="J37" s="14"/>
      <c r="L37" s="6"/>
      <c r="M37" s="6"/>
      <c r="N37" s="10"/>
      <c r="O37" s="6"/>
      <c r="P37" s="10"/>
      <c r="Q37" s="10"/>
      <c r="R37" s="10"/>
    </row>
    <row r="38" spans="2:18" x14ac:dyDescent="0.3">
      <c r="B38" s="6" t="s">
        <v>46</v>
      </c>
      <c r="C38" s="6" t="s">
        <v>47</v>
      </c>
      <c r="D38" s="6" t="s">
        <v>2</v>
      </c>
      <c r="E38" s="6" t="s">
        <v>21</v>
      </c>
      <c r="F38" s="10">
        <v>177000</v>
      </c>
      <c r="G38" s="6">
        <v>1</v>
      </c>
      <c r="H38" s="10">
        <f t="shared" si="8"/>
        <v>177000</v>
      </c>
      <c r="I38" s="10">
        <f t="shared" si="9"/>
        <v>217710</v>
      </c>
      <c r="J38" s="14"/>
      <c r="L38" s="6"/>
      <c r="M38" s="6"/>
      <c r="N38" s="10"/>
      <c r="O38" s="6"/>
      <c r="P38" s="10"/>
      <c r="Q38" s="10"/>
      <c r="R38" s="10"/>
    </row>
    <row r="39" spans="2:18" x14ac:dyDescent="0.3">
      <c r="B39" s="6" t="s">
        <v>46</v>
      </c>
      <c r="C39" s="6" t="s">
        <v>77</v>
      </c>
      <c r="D39" s="6" t="s">
        <v>70</v>
      </c>
      <c r="E39" s="6" t="s">
        <v>21</v>
      </c>
      <c r="F39" s="10">
        <v>650406.5</v>
      </c>
      <c r="G39" s="6">
        <v>1</v>
      </c>
      <c r="H39" s="10">
        <f t="shared" ref="H39" si="10">F39*G39</f>
        <v>650406.5</v>
      </c>
      <c r="I39" s="10">
        <f t="shared" ref="I39" si="11">H39*1.23</f>
        <v>799999.995</v>
      </c>
      <c r="J39" s="14"/>
      <c r="L39" s="6"/>
      <c r="M39" s="6"/>
      <c r="N39" s="10"/>
      <c r="O39" s="6"/>
      <c r="P39" s="10"/>
      <c r="Q39" s="10"/>
      <c r="R39" s="10"/>
    </row>
    <row r="40" spans="2:18" x14ac:dyDescent="0.3">
      <c r="B40" s="6" t="s">
        <v>46</v>
      </c>
      <c r="C40" s="6" t="s">
        <v>71</v>
      </c>
      <c r="D40" s="6" t="s">
        <v>70</v>
      </c>
      <c r="E40" s="6" t="s">
        <v>21</v>
      </c>
      <c r="F40" s="10">
        <v>1292000</v>
      </c>
      <c r="G40" s="6">
        <v>1</v>
      </c>
      <c r="H40" s="10">
        <f t="shared" si="8"/>
        <v>1292000</v>
      </c>
      <c r="I40" s="10">
        <f t="shared" si="9"/>
        <v>1589160</v>
      </c>
      <c r="J40" s="14"/>
      <c r="L40" s="6"/>
      <c r="M40" s="6"/>
      <c r="N40" s="10"/>
      <c r="O40" s="6"/>
      <c r="P40" s="6"/>
      <c r="Q40" s="6"/>
      <c r="R40" s="6"/>
    </row>
    <row r="41" spans="2:18" x14ac:dyDescent="0.3">
      <c r="J41" s="3"/>
      <c r="N41" s="2"/>
    </row>
    <row r="42" spans="2:18" ht="18" x14ac:dyDescent="0.35">
      <c r="B42" s="11" t="s">
        <v>72</v>
      </c>
      <c r="H42" s="12">
        <f>SUBTOTAL(9,H4:H41)</f>
        <v>9675323.5</v>
      </c>
      <c r="I42" s="12">
        <f>SUBTOTAL(9,I4:I41)</f>
        <v>11900647.904999999</v>
      </c>
      <c r="J42" s="3"/>
      <c r="L42" s="11" t="s">
        <v>74</v>
      </c>
      <c r="N42" s="12">
        <f>SUBTOTAL(9,N4:N41)</f>
        <v>13818107</v>
      </c>
      <c r="P42" s="12">
        <f>SUBTOTAL(9,P4:P41)</f>
        <v>16996271.609999999</v>
      </c>
    </row>
    <row r="43" spans="2:18" x14ac:dyDescent="0.3">
      <c r="J43" s="3"/>
      <c r="N43" s="2"/>
    </row>
    <row r="44" spans="2:18" ht="18" x14ac:dyDescent="0.35">
      <c r="B44" s="11" t="s">
        <v>73</v>
      </c>
      <c r="I44" s="12">
        <f>I42-H42*1.2</f>
        <v>290259.70500000007</v>
      </c>
      <c r="J44" s="3"/>
      <c r="N44" s="2"/>
      <c r="P44" s="12">
        <f>P42-N42*1.2</f>
        <v>414543.21000000089</v>
      </c>
    </row>
    <row r="45" spans="2:18" x14ac:dyDescent="0.3">
      <c r="J45" s="3"/>
      <c r="N45" s="2"/>
    </row>
    <row r="46" spans="2:18" ht="18" x14ac:dyDescent="0.35">
      <c r="B46" s="11" t="s">
        <v>75</v>
      </c>
      <c r="H46" s="12">
        <f>H42+N42</f>
        <v>23493430.5</v>
      </c>
      <c r="J46" s="3"/>
      <c r="N46" s="2"/>
    </row>
    <row r="47" spans="2:18" x14ac:dyDescent="0.3">
      <c r="J47" s="3"/>
      <c r="N47" s="2"/>
      <c r="O47" s="2"/>
    </row>
  </sheetData>
  <autoFilter ref="B3:T40" xr:uid="{11C044C6-16E4-4446-B34E-5D87F1FE8D3E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6FF0-E87E-4F79-AE7E-38BB8AD7A408}">
  <dimension ref="B3:O80"/>
  <sheetViews>
    <sheetView topLeftCell="A73" workbookViewId="0">
      <selection activeCell="A81" sqref="A81"/>
    </sheetView>
  </sheetViews>
  <sheetFormatPr defaultRowHeight="14.4" x14ac:dyDescent="0.3"/>
  <cols>
    <col min="1" max="1" width="3" customWidth="1"/>
    <col min="5" max="5" width="16.77734375" customWidth="1"/>
    <col min="6" max="6" width="14.109375" style="2" bestFit="1" customWidth="1"/>
    <col min="7" max="7" width="13.88671875" customWidth="1"/>
    <col min="8" max="9" width="18.44140625" style="2" bestFit="1" customWidth="1"/>
  </cols>
  <sheetData>
    <row r="3" spans="2:15" ht="15" thickBot="1" x14ac:dyDescent="0.35">
      <c r="F3" s="1"/>
      <c r="H3" s="1"/>
      <c r="I3" s="1"/>
    </row>
    <row r="4" spans="2:15" ht="57.6" x14ac:dyDescent="0.3">
      <c r="B4" s="7" t="s">
        <v>22</v>
      </c>
      <c r="C4" s="8" t="s">
        <v>7</v>
      </c>
      <c r="D4" s="8" t="s">
        <v>29</v>
      </c>
      <c r="E4" s="9" t="s">
        <v>24</v>
      </c>
      <c r="F4" s="9" t="s">
        <v>25</v>
      </c>
      <c r="G4" s="9" t="s">
        <v>26</v>
      </c>
      <c r="H4" s="9" t="s">
        <v>27</v>
      </c>
      <c r="I4" s="13" t="s">
        <v>28</v>
      </c>
      <c r="J4" s="1"/>
      <c r="K4" s="1"/>
      <c r="L4" s="1"/>
      <c r="M4" s="1"/>
      <c r="N4" s="1"/>
      <c r="O4" s="1"/>
    </row>
    <row r="5" spans="2:15" x14ac:dyDescent="0.3">
      <c r="B5" s="6" t="s">
        <v>23</v>
      </c>
      <c r="C5" s="6" t="s">
        <v>8</v>
      </c>
      <c r="D5" s="6">
        <v>1</v>
      </c>
      <c r="E5" s="6" t="s">
        <v>30</v>
      </c>
      <c r="F5" s="10" t="s">
        <v>15</v>
      </c>
      <c r="G5" s="6" t="s">
        <v>15</v>
      </c>
      <c r="H5" s="10">
        <v>18000</v>
      </c>
      <c r="I5" s="10">
        <f t="shared" ref="I5:I42" si="0">H5*1.23</f>
        <v>22140</v>
      </c>
    </row>
    <row r="6" spans="2:15" ht="43.2" x14ac:dyDescent="0.3">
      <c r="B6" s="6" t="s">
        <v>23</v>
      </c>
      <c r="C6" s="6" t="s">
        <v>8</v>
      </c>
      <c r="D6" s="6">
        <v>1</v>
      </c>
      <c r="E6" s="5" t="s">
        <v>31</v>
      </c>
      <c r="F6" s="10">
        <v>400</v>
      </c>
      <c r="G6" s="6">
        <v>40</v>
      </c>
      <c r="H6" s="10">
        <f t="shared" ref="H6" si="1">F6*G6</f>
        <v>16000</v>
      </c>
      <c r="I6" s="10">
        <f t="shared" si="0"/>
        <v>19680</v>
      </c>
    </row>
    <row r="7" spans="2:15" x14ac:dyDescent="0.3">
      <c r="B7" s="6" t="s">
        <v>23</v>
      </c>
      <c r="C7" s="6" t="s">
        <v>8</v>
      </c>
      <c r="D7" s="6">
        <v>2</v>
      </c>
      <c r="E7" s="6" t="s">
        <v>30</v>
      </c>
      <c r="F7" s="10" t="s">
        <v>15</v>
      </c>
      <c r="G7" s="6" t="s">
        <v>15</v>
      </c>
      <c r="H7" s="10">
        <v>18000</v>
      </c>
      <c r="I7" s="10">
        <f t="shared" si="0"/>
        <v>22140</v>
      </c>
    </row>
    <row r="8" spans="2:15" ht="43.2" x14ac:dyDescent="0.3">
      <c r="B8" s="6" t="s">
        <v>23</v>
      </c>
      <c r="C8" s="6" t="s">
        <v>8</v>
      </c>
      <c r="D8" s="6">
        <v>2</v>
      </c>
      <c r="E8" s="5" t="s">
        <v>31</v>
      </c>
      <c r="F8" s="10">
        <v>400</v>
      </c>
      <c r="G8" s="6">
        <v>40</v>
      </c>
      <c r="H8" s="10">
        <f t="shared" ref="H8" si="2">F8*G8</f>
        <v>16000</v>
      </c>
      <c r="I8" s="10">
        <f t="shared" si="0"/>
        <v>19680</v>
      </c>
    </row>
    <row r="9" spans="2:15" x14ac:dyDescent="0.3">
      <c r="B9" s="6" t="s">
        <v>23</v>
      </c>
      <c r="C9" s="6" t="s">
        <v>8</v>
      </c>
      <c r="D9" s="6">
        <v>3</v>
      </c>
      <c r="E9" s="6" t="s">
        <v>30</v>
      </c>
      <c r="F9" s="10" t="s">
        <v>15</v>
      </c>
      <c r="G9" s="6" t="s">
        <v>15</v>
      </c>
      <c r="H9" s="10">
        <v>18000</v>
      </c>
      <c r="I9" s="10">
        <f t="shared" si="0"/>
        <v>22140</v>
      </c>
    </row>
    <row r="10" spans="2:15" ht="43.2" x14ac:dyDescent="0.3">
      <c r="B10" s="6" t="s">
        <v>23</v>
      </c>
      <c r="C10" s="6" t="s">
        <v>8</v>
      </c>
      <c r="D10" s="6">
        <v>3</v>
      </c>
      <c r="E10" s="5" t="s">
        <v>31</v>
      </c>
      <c r="F10" s="10">
        <v>400</v>
      </c>
      <c r="G10" s="6">
        <v>40</v>
      </c>
      <c r="H10" s="10">
        <f t="shared" ref="H10" si="3">F10*G10</f>
        <v>16000</v>
      </c>
      <c r="I10" s="10">
        <f t="shared" si="0"/>
        <v>19680</v>
      </c>
    </row>
    <row r="11" spans="2:15" x14ac:dyDescent="0.3">
      <c r="B11" s="6" t="s">
        <v>23</v>
      </c>
      <c r="C11" s="6" t="s">
        <v>8</v>
      </c>
      <c r="D11" s="6">
        <v>4</v>
      </c>
      <c r="E11" s="6" t="s">
        <v>30</v>
      </c>
      <c r="F11" s="10" t="s">
        <v>15</v>
      </c>
      <c r="G11" s="6" t="s">
        <v>15</v>
      </c>
      <c r="H11" s="10">
        <v>18000</v>
      </c>
      <c r="I11" s="10">
        <f t="shared" si="0"/>
        <v>22140</v>
      </c>
    </row>
    <row r="12" spans="2:15" ht="43.2" x14ac:dyDescent="0.3">
      <c r="B12" s="6" t="s">
        <v>23</v>
      </c>
      <c r="C12" s="6" t="s">
        <v>8</v>
      </c>
      <c r="D12" s="6">
        <v>4</v>
      </c>
      <c r="E12" s="5" t="s">
        <v>31</v>
      </c>
      <c r="F12" s="10">
        <v>400</v>
      </c>
      <c r="G12" s="6">
        <v>40</v>
      </c>
      <c r="H12" s="10">
        <f t="shared" ref="H12" si="4">F12*G12</f>
        <v>16000</v>
      </c>
      <c r="I12" s="10">
        <f t="shared" si="0"/>
        <v>19680</v>
      </c>
    </row>
    <row r="13" spans="2:15" x14ac:dyDescent="0.3">
      <c r="B13" s="6" t="s">
        <v>23</v>
      </c>
      <c r="C13" s="6" t="s">
        <v>8</v>
      </c>
      <c r="D13" s="6">
        <v>5</v>
      </c>
      <c r="E13" s="6" t="s">
        <v>30</v>
      </c>
      <c r="F13" s="10" t="s">
        <v>15</v>
      </c>
      <c r="G13" s="6" t="s">
        <v>15</v>
      </c>
      <c r="H13" s="10">
        <v>18000</v>
      </c>
      <c r="I13" s="10">
        <f t="shared" si="0"/>
        <v>22140</v>
      </c>
    </row>
    <row r="14" spans="2:15" ht="43.2" x14ac:dyDescent="0.3">
      <c r="B14" s="6" t="s">
        <v>23</v>
      </c>
      <c r="C14" s="6" t="s">
        <v>8</v>
      </c>
      <c r="D14" s="6">
        <v>5</v>
      </c>
      <c r="E14" s="5" t="s">
        <v>31</v>
      </c>
      <c r="F14" s="10">
        <v>400</v>
      </c>
      <c r="G14" s="6">
        <v>90</v>
      </c>
      <c r="H14" s="10">
        <f>F14*G14</f>
        <v>36000</v>
      </c>
      <c r="I14" s="10">
        <f t="shared" si="0"/>
        <v>44280</v>
      </c>
    </row>
    <row r="15" spans="2:15" x14ac:dyDescent="0.3">
      <c r="B15" s="6" t="s">
        <v>23</v>
      </c>
      <c r="C15" s="6" t="s">
        <v>36</v>
      </c>
      <c r="D15" s="6">
        <v>1</v>
      </c>
      <c r="E15" s="6" t="s">
        <v>30</v>
      </c>
      <c r="F15" s="10" t="s">
        <v>15</v>
      </c>
      <c r="G15" s="6" t="s">
        <v>15</v>
      </c>
      <c r="H15" s="10">
        <f>1730000/5</f>
        <v>346000</v>
      </c>
      <c r="I15" s="10">
        <f t="shared" si="0"/>
        <v>425580</v>
      </c>
    </row>
    <row r="16" spans="2:15" x14ac:dyDescent="0.3">
      <c r="B16" s="6" t="s">
        <v>23</v>
      </c>
      <c r="C16" s="6" t="s">
        <v>36</v>
      </c>
      <c r="D16" s="6">
        <v>2</v>
      </c>
      <c r="E16" s="6" t="s">
        <v>30</v>
      </c>
      <c r="F16" s="10" t="s">
        <v>15</v>
      </c>
      <c r="G16" s="6" t="s">
        <v>15</v>
      </c>
      <c r="H16" s="10">
        <f t="shared" ref="H16:H19" si="5">1730000/5</f>
        <v>346000</v>
      </c>
      <c r="I16" s="10">
        <f t="shared" si="0"/>
        <v>425580</v>
      </c>
    </row>
    <row r="17" spans="2:9" x14ac:dyDescent="0.3">
      <c r="B17" s="6" t="s">
        <v>23</v>
      </c>
      <c r="C17" s="6" t="s">
        <v>36</v>
      </c>
      <c r="D17" s="6">
        <v>3</v>
      </c>
      <c r="E17" s="6" t="s">
        <v>30</v>
      </c>
      <c r="F17" s="10" t="s">
        <v>15</v>
      </c>
      <c r="G17" s="6" t="s">
        <v>15</v>
      </c>
      <c r="H17" s="10">
        <f t="shared" si="5"/>
        <v>346000</v>
      </c>
      <c r="I17" s="10">
        <f t="shared" si="0"/>
        <v>425580</v>
      </c>
    </row>
    <row r="18" spans="2:9" x14ac:dyDescent="0.3">
      <c r="B18" s="6" t="s">
        <v>23</v>
      </c>
      <c r="C18" s="6" t="s">
        <v>36</v>
      </c>
      <c r="D18" s="6">
        <v>4</v>
      </c>
      <c r="E18" s="6" t="s">
        <v>30</v>
      </c>
      <c r="F18" s="10" t="s">
        <v>15</v>
      </c>
      <c r="G18" s="6" t="s">
        <v>15</v>
      </c>
      <c r="H18" s="10">
        <f t="shared" si="5"/>
        <v>346000</v>
      </c>
      <c r="I18" s="10">
        <f t="shared" si="0"/>
        <v>425580</v>
      </c>
    </row>
    <row r="19" spans="2:9" x14ac:dyDescent="0.3">
      <c r="B19" s="6" t="s">
        <v>23</v>
      </c>
      <c r="C19" s="6" t="s">
        <v>36</v>
      </c>
      <c r="D19" s="6">
        <v>5</v>
      </c>
      <c r="E19" s="6" t="s">
        <v>30</v>
      </c>
      <c r="F19" s="10" t="s">
        <v>15</v>
      </c>
      <c r="G19" s="6" t="s">
        <v>15</v>
      </c>
      <c r="H19" s="10">
        <f t="shared" si="5"/>
        <v>346000</v>
      </c>
      <c r="I19" s="10">
        <f t="shared" si="0"/>
        <v>425580</v>
      </c>
    </row>
    <row r="20" spans="2:9" x14ac:dyDescent="0.3">
      <c r="B20" s="6" t="s">
        <v>46</v>
      </c>
      <c r="C20" s="6" t="s">
        <v>44</v>
      </c>
      <c r="D20" s="6">
        <v>1</v>
      </c>
      <c r="E20" s="6" t="s">
        <v>30</v>
      </c>
      <c r="F20" s="10" t="s">
        <v>15</v>
      </c>
      <c r="G20" s="6" t="s">
        <v>15</v>
      </c>
      <c r="H20" s="10">
        <f>1750000/5</f>
        <v>350000</v>
      </c>
      <c r="I20" s="10">
        <f t="shared" si="0"/>
        <v>430500</v>
      </c>
    </row>
    <row r="21" spans="2:9" x14ac:dyDescent="0.3">
      <c r="B21" s="6" t="s">
        <v>46</v>
      </c>
      <c r="C21" s="6" t="s">
        <v>44</v>
      </c>
      <c r="D21" s="6">
        <v>2</v>
      </c>
      <c r="E21" s="6" t="s">
        <v>30</v>
      </c>
      <c r="F21" s="10" t="s">
        <v>15</v>
      </c>
      <c r="G21" s="6" t="s">
        <v>15</v>
      </c>
      <c r="H21" s="10">
        <f t="shared" ref="H21:H24" si="6">1750000/5</f>
        <v>350000</v>
      </c>
      <c r="I21" s="10">
        <f t="shared" si="0"/>
        <v>430500</v>
      </c>
    </row>
    <row r="22" spans="2:9" x14ac:dyDescent="0.3">
      <c r="B22" s="6" t="s">
        <v>46</v>
      </c>
      <c r="C22" s="6" t="s">
        <v>44</v>
      </c>
      <c r="D22" s="6">
        <v>3</v>
      </c>
      <c r="E22" s="6" t="s">
        <v>30</v>
      </c>
      <c r="F22" s="10" t="s">
        <v>15</v>
      </c>
      <c r="G22" s="6" t="s">
        <v>15</v>
      </c>
      <c r="H22" s="10">
        <f t="shared" si="6"/>
        <v>350000</v>
      </c>
      <c r="I22" s="10">
        <f t="shared" si="0"/>
        <v>430500</v>
      </c>
    </row>
    <row r="23" spans="2:9" x14ac:dyDescent="0.3">
      <c r="B23" s="6" t="s">
        <v>46</v>
      </c>
      <c r="C23" s="6" t="s">
        <v>44</v>
      </c>
      <c r="D23" s="6">
        <v>4</v>
      </c>
      <c r="E23" s="6" t="s">
        <v>30</v>
      </c>
      <c r="F23" s="10" t="s">
        <v>15</v>
      </c>
      <c r="G23" s="6" t="s">
        <v>15</v>
      </c>
      <c r="H23" s="10">
        <f t="shared" si="6"/>
        <v>350000</v>
      </c>
      <c r="I23" s="10">
        <f t="shared" si="0"/>
        <v>430500</v>
      </c>
    </row>
    <row r="24" spans="2:9" x14ac:dyDescent="0.3">
      <c r="B24" s="6" t="s">
        <v>46</v>
      </c>
      <c r="C24" s="6" t="s">
        <v>44</v>
      </c>
      <c r="D24" s="6">
        <v>5</v>
      </c>
      <c r="E24" s="6" t="s">
        <v>30</v>
      </c>
      <c r="F24" s="10" t="s">
        <v>15</v>
      </c>
      <c r="G24" s="6" t="s">
        <v>15</v>
      </c>
      <c r="H24" s="10">
        <f t="shared" si="6"/>
        <v>350000</v>
      </c>
      <c r="I24" s="10">
        <f t="shared" si="0"/>
        <v>430500</v>
      </c>
    </row>
    <row r="25" spans="2:9" x14ac:dyDescent="0.3">
      <c r="B25" s="6" t="s">
        <v>46</v>
      </c>
      <c r="C25" s="6" t="s">
        <v>47</v>
      </c>
      <c r="D25" s="6">
        <v>1</v>
      </c>
      <c r="E25" s="6" t="s">
        <v>30</v>
      </c>
      <c r="F25" s="10" t="s">
        <v>15</v>
      </c>
      <c r="G25" s="6" t="s">
        <v>15</v>
      </c>
      <c r="H25" s="10">
        <f>47000*12</f>
        <v>564000</v>
      </c>
      <c r="I25" s="10">
        <f t="shared" si="0"/>
        <v>693720</v>
      </c>
    </row>
    <row r="26" spans="2:9" ht="43.2" x14ac:dyDescent="0.3">
      <c r="B26" s="6" t="s">
        <v>46</v>
      </c>
      <c r="C26" s="6" t="s">
        <v>47</v>
      </c>
      <c r="D26" s="6">
        <v>1</v>
      </c>
      <c r="E26" s="5" t="s">
        <v>31</v>
      </c>
      <c r="F26" s="10">
        <v>550</v>
      </c>
      <c r="G26" s="6">
        <f>550/5</f>
        <v>110</v>
      </c>
      <c r="H26" s="10">
        <f>F26*G26</f>
        <v>60500</v>
      </c>
      <c r="I26" s="10">
        <f t="shared" si="0"/>
        <v>74415</v>
      </c>
    </row>
    <row r="27" spans="2:9" x14ac:dyDescent="0.3">
      <c r="B27" s="6" t="s">
        <v>46</v>
      </c>
      <c r="C27" s="6" t="s">
        <v>47</v>
      </c>
      <c r="D27" s="6">
        <v>2</v>
      </c>
      <c r="E27" s="6" t="s">
        <v>30</v>
      </c>
      <c r="F27" s="10" t="s">
        <v>15</v>
      </c>
      <c r="G27" s="6" t="s">
        <v>15</v>
      </c>
      <c r="H27" s="10">
        <f>52000*12</f>
        <v>624000</v>
      </c>
      <c r="I27" s="10">
        <f t="shared" si="0"/>
        <v>767520</v>
      </c>
    </row>
    <row r="28" spans="2:9" ht="43.2" x14ac:dyDescent="0.3">
      <c r="B28" s="6" t="s">
        <v>46</v>
      </c>
      <c r="C28" s="6" t="s">
        <v>47</v>
      </c>
      <c r="D28" s="6">
        <v>2</v>
      </c>
      <c r="E28" s="5" t="s">
        <v>31</v>
      </c>
      <c r="F28" s="10">
        <v>550</v>
      </c>
      <c r="G28" s="6">
        <f t="shared" ref="G28" si="7">550/5</f>
        <v>110</v>
      </c>
      <c r="H28" s="10">
        <f t="shared" ref="H28" si="8">F28*G28</f>
        <v>60500</v>
      </c>
      <c r="I28" s="10">
        <f t="shared" si="0"/>
        <v>74415</v>
      </c>
    </row>
    <row r="29" spans="2:9" x14ac:dyDescent="0.3">
      <c r="B29" s="6" t="s">
        <v>46</v>
      </c>
      <c r="C29" s="6" t="s">
        <v>47</v>
      </c>
      <c r="D29" s="6">
        <v>3</v>
      </c>
      <c r="E29" s="6" t="s">
        <v>30</v>
      </c>
      <c r="F29" s="10" t="s">
        <v>15</v>
      </c>
      <c r="G29" s="6" t="s">
        <v>15</v>
      </c>
      <c r="H29" s="10">
        <f>52000*12</f>
        <v>624000</v>
      </c>
      <c r="I29" s="10">
        <f t="shared" si="0"/>
        <v>767520</v>
      </c>
    </row>
    <row r="30" spans="2:9" ht="43.2" x14ac:dyDescent="0.3">
      <c r="B30" s="6" t="s">
        <v>46</v>
      </c>
      <c r="C30" s="6" t="s">
        <v>47</v>
      </c>
      <c r="D30" s="6">
        <v>3</v>
      </c>
      <c r="E30" s="5" t="s">
        <v>31</v>
      </c>
      <c r="F30" s="10">
        <v>550</v>
      </c>
      <c r="G30" s="6">
        <f t="shared" ref="G30:G34" si="9">550/5</f>
        <v>110</v>
      </c>
      <c r="H30" s="10">
        <f t="shared" ref="H30" si="10">F30*G30</f>
        <v>60500</v>
      </c>
      <c r="I30" s="10">
        <f t="shared" si="0"/>
        <v>74415</v>
      </c>
    </row>
    <row r="31" spans="2:9" x14ac:dyDescent="0.3">
      <c r="B31" s="6" t="s">
        <v>46</v>
      </c>
      <c r="C31" s="6" t="s">
        <v>47</v>
      </c>
      <c r="D31" s="6">
        <v>4</v>
      </c>
      <c r="E31" s="6" t="s">
        <v>30</v>
      </c>
      <c r="F31" s="10" t="s">
        <v>15</v>
      </c>
      <c r="G31" s="6" t="s">
        <v>15</v>
      </c>
      <c r="H31" s="10">
        <f>52000*12</f>
        <v>624000</v>
      </c>
      <c r="I31" s="10">
        <f t="shared" si="0"/>
        <v>767520</v>
      </c>
    </row>
    <row r="32" spans="2:9" ht="43.2" x14ac:dyDescent="0.3">
      <c r="B32" s="6" t="s">
        <v>46</v>
      </c>
      <c r="C32" s="6" t="s">
        <v>47</v>
      </c>
      <c r="D32" s="6">
        <v>4</v>
      </c>
      <c r="E32" s="5" t="s">
        <v>31</v>
      </c>
      <c r="F32" s="10">
        <v>550</v>
      </c>
      <c r="G32" s="6">
        <f t="shared" si="9"/>
        <v>110</v>
      </c>
      <c r="H32" s="10">
        <f t="shared" ref="H32" si="11">F32*G32</f>
        <v>60500</v>
      </c>
      <c r="I32" s="10">
        <f t="shared" si="0"/>
        <v>74415</v>
      </c>
    </row>
    <row r="33" spans="2:9" x14ac:dyDescent="0.3">
      <c r="B33" s="6" t="s">
        <v>46</v>
      </c>
      <c r="C33" s="6" t="s">
        <v>47</v>
      </c>
      <c r="D33" s="6">
        <v>5</v>
      </c>
      <c r="E33" s="6" t="s">
        <v>30</v>
      </c>
      <c r="F33" s="10" t="s">
        <v>15</v>
      </c>
      <c r="G33" s="6" t="s">
        <v>15</v>
      </c>
      <c r="H33" s="10">
        <f>52000*12</f>
        <v>624000</v>
      </c>
      <c r="I33" s="10">
        <f t="shared" si="0"/>
        <v>767520</v>
      </c>
    </row>
    <row r="34" spans="2:9" ht="43.2" x14ac:dyDescent="0.3">
      <c r="B34" s="6" t="s">
        <v>46</v>
      </c>
      <c r="C34" s="6" t="s">
        <v>47</v>
      </c>
      <c r="D34" s="6">
        <v>5</v>
      </c>
      <c r="E34" s="5" t="s">
        <v>31</v>
      </c>
      <c r="F34" s="10">
        <v>550</v>
      </c>
      <c r="G34" s="6">
        <f t="shared" si="9"/>
        <v>110</v>
      </c>
      <c r="H34" s="10">
        <f t="shared" ref="H34" si="12">F34*G34</f>
        <v>60500</v>
      </c>
      <c r="I34" s="10">
        <f t="shared" si="0"/>
        <v>74415</v>
      </c>
    </row>
    <row r="35" spans="2:9" ht="43.2" x14ac:dyDescent="0.3">
      <c r="B35" s="6" t="s">
        <v>46</v>
      </c>
      <c r="C35" s="6" t="s">
        <v>47</v>
      </c>
      <c r="D35" s="6">
        <v>3</v>
      </c>
      <c r="E35" s="5" t="s">
        <v>50</v>
      </c>
      <c r="F35" s="10">
        <v>132000</v>
      </c>
      <c r="G35" s="6">
        <v>3</v>
      </c>
      <c r="H35" s="10">
        <f t="shared" ref="H35:H42" si="13">F35*G35</f>
        <v>396000</v>
      </c>
      <c r="I35" s="10">
        <f t="shared" si="0"/>
        <v>487080</v>
      </c>
    </row>
    <row r="36" spans="2:9" ht="43.2" x14ac:dyDescent="0.3">
      <c r="B36" s="6" t="s">
        <v>46</v>
      </c>
      <c r="C36" s="6" t="s">
        <v>47</v>
      </c>
      <c r="D36" s="6">
        <v>3</v>
      </c>
      <c r="E36" s="5" t="s">
        <v>51</v>
      </c>
      <c r="F36" s="10">
        <v>160981</v>
      </c>
      <c r="G36" s="6">
        <v>3</v>
      </c>
      <c r="H36" s="10">
        <f t="shared" si="13"/>
        <v>482943</v>
      </c>
      <c r="I36" s="10">
        <f t="shared" si="0"/>
        <v>594019.89</v>
      </c>
    </row>
    <row r="37" spans="2:9" ht="43.2" x14ac:dyDescent="0.3">
      <c r="B37" s="6" t="s">
        <v>46</v>
      </c>
      <c r="C37" s="6" t="s">
        <v>47</v>
      </c>
      <c r="D37" s="6">
        <v>4</v>
      </c>
      <c r="E37" s="5" t="s">
        <v>50</v>
      </c>
      <c r="F37" s="10">
        <v>132000</v>
      </c>
      <c r="G37" s="6">
        <v>3</v>
      </c>
      <c r="H37" s="10">
        <f t="shared" si="13"/>
        <v>396000</v>
      </c>
      <c r="I37" s="10">
        <f t="shared" si="0"/>
        <v>487080</v>
      </c>
    </row>
    <row r="38" spans="2:9" ht="43.2" x14ac:dyDescent="0.3">
      <c r="B38" s="6" t="s">
        <v>46</v>
      </c>
      <c r="C38" s="6" t="s">
        <v>47</v>
      </c>
      <c r="D38" s="6">
        <v>4</v>
      </c>
      <c r="E38" s="5" t="s">
        <v>51</v>
      </c>
      <c r="F38" s="10">
        <v>160981</v>
      </c>
      <c r="G38" s="6">
        <v>3</v>
      </c>
      <c r="H38" s="10">
        <f t="shared" si="13"/>
        <v>482943</v>
      </c>
      <c r="I38" s="10">
        <f t="shared" si="0"/>
        <v>594019.89</v>
      </c>
    </row>
    <row r="39" spans="2:9" ht="43.2" x14ac:dyDescent="0.3">
      <c r="B39" s="6" t="s">
        <v>46</v>
      </c>
      <c r="C39" s="6" t="s">
        <v>47</v>
      </c>
      <c r="D39" s="6">
        <v>5</v>
      </c>
      <c r="E39" s="5" t="s">
        <v>50</v>
      </c>
      <c r="F39" s="10">
        <v>132000</v>
      </c>
      <c r="G39" s="6">
        <v>3</v>
      </c>
      <c r="H39" s="10">
        <f t="shared" si="13"/>
        <v>396000</v>
      </c>
      <c r="I39" s="10">
        <f t="shared" si="0"/>
        <v>487080</v>
      </c>
    </row>
    <row r="40" spans="2:9" ht="43.2" x14ac:dyDescent="0.3">
      <c r="B40" s="6" t="s">
        <v>46</v>
      </c>
      <c r="C40" s="6" t="s">
        <v>47</v>
      </c>
      <c r="D40" s="6">
        <v>5</v>
      </c>
      <c r="E40" s="5" t="s">
        <v>51</v>
      </c>
      <c r="F40" s="10">
        <v>160981</v>
      </c>
      <c r="G40" s="6">
        <v>3</v>
      </c>
      <c r="H40" s="10">
        <f t="shared" si="13"/>
        <v>482943</v>
      </c>
      <c r="I40" s="10">
        <f t="shared" si="0"/>
        <v>594019.89</v>
      </c>
    </row>
    <row r="41" spans="2:9" x14ac:dyDescent="0.3">
      <c r="B41" s="6" t="s">
        <v>46</v>
      </c>
      <c r="C41" s="6" t="s">
        <v>55</v>
      </c>
      <c r="D41" s="6">
        <v>1</v>
      </c>
      <c r="E41" s="5" t="s">
        <v>30</v>
      </c>
      <c r="F41" s="10" t="s">
        <v>15</v>
      </c>
      <c r="G41" s="6" t="s">
        <v>15</v>
      </c>
      <c r="H41" s="10">
        <f>3000*12</f>
        <v>36000</v>
      </c>
      <c r="I41" s="10">
        <f t="shared" si="0"/>
        <v>44280</v>
      </c>
    </row>
    <row r="42" spans="2:9" ht="43.2" x14ac:dyDescent="0.3">
      <c r="B42" s="6" t="s">
        <v>46</v>
      </c>
      <c r="C42" s="6" t="s">
        <v>55</v>
      </c>
      <c r="D42" s="6">
        <v>1</v>
      </c>
      <c r="E42" s="5" t="s">
        <v>31</v>
      </c>
      <c r="F42" s="10">
        <v>600</v>
      </c>
      <c r="G42" s="6">
        <f>550/5</f>
        <v>110</v>
      </c>
      <c r="H42" s="10">
        <f t="shared" si="13"/>
        <v>66000</v>
      </c>
      <c r="I42" s="10">
        <f t="shared" si="0"/>
        <v>81180</v>
      </c>
    </row>
    <row r="43" spans="2:9" x14ac:dyDescent="0.3">
      <c r="B43" s="6" t="s">
        <v>46</v>
      </c>
      <c r="C43" s="6" t="s">
        <v>55</v>
      </c>
      <c r="D43" s="6">
        <v>2</v>
      </c>
      <c r="E43" s="5" t="s">
        <v>30</v>
      </c>
      <c r="F43" s="10" t="s">
        <v>15</v>
      </c>
      <c r="G43" s="6" t="s">
        <v>15</v>
      </c>
      <c r="H43" s="10">
        <f t="shared" ref="H43" si="14">3000*12</f>
        <v>36000</v>
      </c>
      <c r="I43" s="10">
        <f t="shared" ref="I43:I52" si="15">H43*1.23</f>
        <v>44280</v>
      </c>
    </row>
    <row r="44" spans="2:9" ht="43.2" x14ac:dyDescent="0.3">
      <c r="B44" s="6" t="s">
        <v>46</v>
      </c>
      <c r="C44" s="6" t="s">
        <v>55</v>
      </c>
      <c r="D44" s="6">
        <v>2</v>
      </c>
      <c r="E44" s="5" t="s">
        <v>31</v>
      </c>
      <c r="F44" s="10">
        <v>600</v>
      </c>
      <c r="G44" s="6">
        <f t="shared" ref="G44" si="16">550/5</f>
        <v>110</v>
      </c>
      <c r="H44" s="10">
        <f t="shared" ref="H44" si="17">F44*G44</f>
        <v>66000</v>
      </c>
      <c r="I44" s="10">
        <f t="shared" si="15"/>
        <v>81180</v>
      </c>
    </row>
    <row r="45" spans="2:9" x14ac:dyDescent="0.3">
      <c r="B45" s="6" t="s">
        <v>46</v>
      </c>
      <c r="C45" s="6" t="s">
        <v>55</v>
      </c>
      <c r="D45" s="6">
        <v>3</v>
      </c>
      <c r="E45" s="5" t="s">
        <v>30</v>
      </c>
      <c r="F45" s="10" t="s">
        <v>15</v>
      </c>
      <c r="G45" s="6" t="s">
        <v>15</v>
      </c>
      <c r="H45" s="10">
        <f t="shared" ref="H45" si="18">3000*12</f>
        <v>36000</v>
      </c>
      <c r="I45" s="10">
        <f t="shared" si="15"/>
        <v>44280</v>
      </c>
    </row>
    <row r="46" spans="2:9" ht="43.2" x14ac:dyDescent="0.3">
      <c r="B46" s="6" t="s">
        <v>46</v>
      </c>
      <c r="C46" s="6" t="s">
        <v>55</v>
      </c>
      <c r="D46" s="6">
        <v>3</v>
      </c>
      <c r="E46" s="5" t="s">
        <v>31</v>
      </c>
      <c r="F46" s="10">
        <v>600</v>
      </c>
      <c r="G46" s="6">
        <f t="shared" ref="G46" si="19">550/5</f>
        <v>110</v>
      </c>
      <c r="H46" s="10">
        <f t="shared" ref="H46" si="20">F46*G46</f>
        <v>66000</v>
      </c>
      <c r="I46" s="10">
        <f t="shared" si="15"/>
        <v>81180</v>
      </c>
    </row>
    <row r="47" spans="2:9" x14ac:dyDescent="0.3">
      <c r="B47" s="6" t="s">
        <v>46</v>
      </c>
      <c r="C47" s="6" t="s">
        <v>55</v>
      </c>
      <c r="D47" s="6">
        <v>4</v>
      </c>
      <c r="E47" s="5" t="s">
        <v>30</v>
      </c>
      <c r="F47" s="10" t="s">
        <v>15</v>
      </c>
      <c r="G47" s="6" t="s">
        <v>15</v>
      </c>
      <c r="H47" s="10">
        <f t="shared" ref="H47" si="21">3000*12</f>
        <v>36000</v>
      </c>
      <c r="I47" s="10">
        <f t="shared" si="15"/>
        <v>44280</v>
      </c>
    </row>
    <row r="48" spans="2:9" ht="43.2" x14ac:dyDescent="0.3">
      <c r="B48" s="6" t="s">
        <v>46</v>
      </c>
      <c r="C48" s="6" t="s">
        <v>55</v>
      </c>
      <c r="D48" s="6">
        <v>4</v>
      </c>
      <c r="E48" s="5" t="s">
        <v>31</v>
      </c>
      <c r="F48" s="10">
        <v>600</v>
      </c>
      <c r="G48" s="6">
        <f t="shared" ref="G48" si="22">550/5</f>
        <v>110</v>
      </c>
      <c r="H48" s="10">
        <f t="shared" ref="H48" si="23">F48*G48</f>
        <v>66000</v>
      </c>
      <c r="I48" s="10">
        <f t="shared" si="15"/>
        <v>81180</v>
      </c>
    </row>
    <row r="49" spans="2:9" x14ac:dyDescent="0.3">
      <c r="B49" s="6" t="s">
        <v>46</v>
      </c>
      <c r="C49" s="6" t="s">
        <v>55</v>
      </c>
      <c r="D49" s="6">
        <v>5</v>
      </c>
      <c r="E49" s="5" t="s">
        <v>30</v>
      </c>
      <c r="F49" s="10" t="s">
        <v>15</v>
      </c>
      <c r="G49" s="6" t="s">
        <v>15</v>
      </c>
      <c r="H49" s="10">
        <f t="shared" ref="H49" si="24">3000*12</f>
        <v>36000</v>
      </c>
      <c r="I49" s="10">
        <f t="shared" si="15"/>
        <v>44280</v>
      </c>
    </row>
    <row r="50" spans="2:9" ht="43.2" x14ac:dyDescent="0.3">
      <c r="B50" s="6" t="s">
        <v>46</v>
      </c>
      <c r="C50" s="6" t="s">
        <v>55</v>
      </c>
      <c r="D50" s="6">
        <v>5</v>
      </c>
      <c r="E50" s="5" t="s">
        <v>31</v>
      </c>
      <c r="F50" s="10">
        <v>600</v>
      </c>
      <c r="G50" s="6">
        <f t="shared" ref="G50:G60" si="25">550/5</f>
        <v>110</v>
      </c>
      <c r="H50" s="10">
        <f t="shared" ref="H50" si="26">F50*G50</f>
        <v>66000</v>
      </c>
      <c r="I50" s="10">
        <f t="shared" si="15"/>
        <v>81180</v>
      </c>
    </row>
    <row r="51" spans="2:9" x14ac:dyDescent="0.3">
      <c r="B51" s="6" t="s">
        <v>46</v>
      </c>
      <c r="C51" s="6" t="s">
        <v>56</v>
      </c>
      <c r="D51" s="6">
        <v>1</v>
      </c>
      <c r="E51" s="5" t="s">
        <v>30</v>
      </c>
      <c r="F51" s="10" t="s">
        <v>15</v>
      </c>
      <c r="G51" s="6" t="s">
        <v>15</v>
      </c>
      <c r="H51" s="10">
        <f>15500*12</f>
        <v>186000</v>
      </c>
      <c r="I51" s="10">
        <f t="shared" si="15"/>
        <v>228780</v>
      </c>
    </row>
    <row r="52" spans="2:9" ht="43.2" x14ac:dyDescent="0.3">
      <c r="B52" s="6" t="s">
        <v>46</v>
      </c>
      <c r="C52" s="6" t="s">
        <v>56</v>
      </c>
      <c r="D52" s="6">
        <v>1</v>
      </c>
      <c r="E52" s="5" t="s">
        <v>31</v>
      </c>
      <c r="F52" s="10">
        <v>580</v>
      </c>
      <c r="G52" s="6">
        <f t="shared" si="25"/>
        <v>110</v>
      </c>
      <c r="H52" s="10">
        <f>F52*G52</f>
        <v>63800</v>
      </c>
      <c r="I52" s="10">
        <f t="shared" si="15"/>
        <v>78474</v>
      </c>
    </row>
    <row r="53" spans="2:9" x14ac:dyDescent="0.3">
      <c r="B53" s="6" t="s">
        <v>46</v>
      </c>
      <c r="C53" s="6" t="s">
        <v>56</v>
      </c>
      <c r="D53" s="6">
        <v>2</v>
      </c>
      <c r="E53" s="5" t="s">
        <v>30</v>
      </c>
      <c r="F53" s="10" t="s">
        <v>15</v>
      </c>
      <c r="G53" s="6" t="s">
        <v>15</v>
      </c>
      <c r="H53" s="10">
        <f t="shared" ref="H53" si="27">15500*12</f>
        <v>186000</v>
      </c>
      <c r="I53" s="10">
        <f t="shared" ref="I53:I60" si="28">H53*1.23</f>
        <v>228780</v>
      </c>
    </row>
    <row r="54" spans="2:9" ht="43.2" x14ac:dyDescent="0.3">
      <c r="B54" s="6" t="s">
        <v>46</v>
      </c>
      <c r="C54" s="6" t="s">
        <v>56</v>
      </c>
      <c r="D54" s="6">
        <v>2</v>
      </c>
      <c r="E54" s="5" t="s">
        <v>31</v>
      </c>
      <c r="F54" s="10">
        <v>580</v>
      </c>
      <c r="G54" s="6">
        <f t="shared" si="25"/>
        <v>110</v>
      </c>
      <c r="H54" s="10">
        <f t="shared" ref="H54" si="29">F54*G54</f>
        <v>63800</v>
      </c>
      <c r="I54" s="10">
        <f t="shared" si="28"/>
        <v>78474</v>
      </c>
    </row>
    <row r="55" spans="2:9" x14ac:dyDescent="0.3">
      <c r="B55" s="6" t="s">
        <v>46</v>
      </c>
      <c r="C55" s="6" t="s">
        <v>56</v>
      </c>
      <c r="D55" s="6">
        <v>3</v>
      </c>
      <c r="E55" s="5" t="s">
        <v>30</v>
      </c>
      <c r="F55" s="10" t="s">
        <v>15</v>
      </c>
      <c r="G55" s="6" t="s">
        <v>15</v>
      </c>
      <c r="H55" s="10">
        <f t="shared" ref="H55" si="30">15500*12</f>
        <v>186000</v>
      </c>
      <c r="I55" s="10">
        <f t="shared" si="28"/>
        <v>228780</v>
      </c>
    </row>
    <row r="56" spans="2:9" ht="43.2" x14ac:dyDescent="0.3">
      <c r="B56" s="6" t="s">
        <v>46</v>
      </c>
      <c r="C56" s="6" t="s">
        <v>56</v>
      </c>
      <c r="D56" s="6">
        <v>3</v>
      </c>
      <c r="E56" s="5" t="s">
        <v>31</v>
      </c>
      <c r="F56" s="10">
        <v>580</v>
      </c>
      <c r="G56" s="6">
        <f t="shared" si="25"/>
        <v>110</v>
      </c>
      <c r="H56" s="10">
        <f t="shared" ref="H56" si="31">F56*G56</f>
        <v>63800</v>
      </c>
      <c r="I56" s="10">
        <f t="shared" si="28"/>
        <v>78474</v>
      </c>
    </row>
    <row r="57" spans="2:9" x14ac:dyDescent="0.3">
      <c r="B57" s="6" t="s">
        <v>46</v>
      </c>
      <c r="C57" s="6" t="s">
        <v>56</v>
      </c>
      <c r="D57" s="6">
        <v>4</v>
      </c>
      <c r="E57" s="5" t="s">
        <v>30</v>
      </c>
      <c r="F57" s="10" t="s">
        <v>15</v>
      </c>
      <c r="G57" s="6" t="s">
        <v>15</v>
      </c>
      <c r="H57" s="10">
        <f t="shared" ref="H57" si="32">15500*12</f>
        <v>186000</v>
      </c>
      <c r="I57" s="10">
        <f t="shared" si="28"/>
        <v>228780</v>
      </c>
    </row>
    <row r="58" spans="2:9" ht="43.2" x14ac:dyDescent="0.3">
      <c r="B58" s="6" t="s">
        <v>46</v>
      </c>
      <c r="C58" s="6" t="s">
        <v>56</v>
      </c>
      <c r="D58" s="6">
        <v>4</v>
      </c>
      <c r="E58" s="5" t="s">
        <v>31</v>
      </c>
      <c r="F58" s="10">
        <v>580</v>
      </c>
      <c r="G58" s="6">
        <f t="shared" si="25"/>
        <v>110</v>
      </c>
      <c r="H58" s="10">
        <f t="shared" ref="H58" si="33">F58*G58</f>
        <v>63800</v>
      </c>
      <c r="I58" s="10">
        <f t="shared" si="28"/>
        <v>78474</v>
      </c>
    </row>
    <row r="59" spans="2:9" x14ac:dyDescent="0.3">
      <c r="B59" s="6" t="s">
        <v>46</v>
      </c>
      <c r="C59" s="6" t="s">
        <v>56</v>
      </c>
      <c r="D59" s="6">
        <v>5</v>
      </c>
      <c r="E59" s="5" t="s">
        <v>30</v>
      </c>
      <c r="F59" s="10" t="s">
        <v>15</v>
      </c>
      <c r="G59" s="6" t="s">
        <v>15</v>
      </c>
      <c r="H59" s="10">
        <f t="shared" ref="H59" si="34">15500*12</f>
        <v>186000</v>
      </c>
      <c r="I59" s="10">
        <f t="shared" si="28"/>
        <v>228780</v>
      </c>
    </row>
    <row r="60" spans="2:9" ht="43.2" x14ac:dyDescent="0.3">
      <c r="B60" s="6" t="s">
        <v>46</v>
      </c>
      <c r="C60" s="6" t="s">
        <v>56</v>
      </c>
      <c r="D60" s="6">
        <v>5</v>
      </c>
      <c r="E60" s="5" t="s">
        <v>31</v>
      </c>
      <c r="F60" s="10">
        <v>580</v>
      </c>
      <c r="G60" s="6">
        <f t="shared" si="25"/>
        <v>110</v>
      </c>
      <c r="H60" s="10">
        <f t="shared" ref="H60" si="35">F60*G60</f>
        <v>63800</v>
      </c>
      <c r="I60" s="10">
        <f t="shared" si="28"/>
        <v>78474</v>
      </c>
    </row>
    <row r="61" spans="2:9" ht="43.2" x14ac:dyDescent="0.3">
      <c r="B61" s="6" t="s">
        <v>46</v>
      </c>
      <c r="C61" s="6" t="s">
        <v>59</v>
      </c>
      <c r="D61" s="6">
        <v>1</v>
      </c>
      <c r="E61" s="5" t="s">
        <v>31</v>
      </c>
      <c r="F61" s="10">
        <v>400</v>
      </c>
      <c r="G61" s="6">
        <f>80000/400/5</f>
        <v>40</v>
      </c>
      <c r="H61" s="10">
        <f t="shared" ref="H61:H68" si="36">F61*G61</f>
        <v>16000</v>
      </c>
      <c r="I61" s="10">
        <f t="shared" ref="I61:I68" si="37">H61*1.23</f>
        <v>19680</v>
      </c>
    </row>
    <row r="62" spans="2:9" ht="43.2" x14ac:dyDescent="0.3">
      <c r="B62" s="6" t="s">
        <v>46</v>
      </c>
      <c r="C62" s="6" t="s">
        <v>59</v>
      </c>
      <c r="D62" s="6">
        <v>2</v>
      </c>
      <c r="E62" s="5" t="s">
        <v>31</v>
      </c>
      <c r="F62" s="10">
        <v>400</v>
      </c>
      <c r="G62" s="6">
        <v>40</v>
      </c>
      <c r="H62" s="10">
        <f t="shared" si="36"/>
        <v>16000</v>
      </c>
      <c r="I62" s="10">
        <f t="shared" si="37"/>
        <v>19680</v>
      </c>
    </row>
    <row r="63" spans="2:9" x14ac:dyDescent="0.3">
      <c r="B63" s="6" t="s">
        <v>46</v>
      </c>
      <c r="C63" s="6" t="s">
        <v>59</v>
      </c>
      <c r="D63" s="6">
        <v>3</v>
      </c>
      <c r="E63" s="5" t="s">
        <v>30</v>
      </c>
      <c r="F63" s="10" t="s">
        <v>15</v>
      </c>
      <c r="G63" s="10" t="s">
        <v>15</v>
      </c>
      <c r="H63" s="10">
        <v>480000</v>
      </c>
      <c r="I63" s="10">
        <f t="shared" si="37"/>
        <v>590400</v>
      </c>
    </row>
    <row r="64" spans="2:9" ht="43.2" x14ac:dyDescent="0.3">
      <c r="B64" s="6" t="s">
        <v>46</v>
      </c>
      <c r="C64" s="6" t="s">
        <v>59</v>
      </c>
      <c r="D64" s="6">
        <v>3</v>
      </c>
      <c r="E64" s="5" t="s">
        <v>31</v>
      </c>
      <c r="F64" s="10">
        <v>400</v>
      </c>
      <c r="G64" s="6">
        <v>40</v>
      </c>
      <c r="H64" s="10">
        <f t="shared" si="36"/>
        <v>16000</v>
      </c>
      <c r="I64" s="10">
        <f t="shared" si="37"/>
        <v>19680</v>
      </c>
    </row>
    <row r="65" spans="2:9" x14ac:dyDescent="0.3">
      <c r="B65" s="6" t="s">
        <v>46</v>
      </c>
      <c r="C65" s="6" t="s">
        <v>59</v>
      </c>
      <c r="D65" s="6">
        <v>4</v>
      </c>
      <c r="E65" s="5" t="s">
        <v>30</v>
      </c>
      <c r="F65" s="10" t="s">
        <v>15</v>
      </c>
      <c r="G65" s="10" t="s">
        <v>15</v>
      </c>
      <c r="H65" s="10">
        <v>480000</v>
      </c>
      <c r="I65" s="10">
        <f t="shared" si="37"/>
        <v>590400</v>
      </c>
    </row>
    <row r="66" spans="2:9" ht="43.2" x14ac:dyDescent="0.3">
      <c r="B66" s="6" t="s">
        <v>46</v>
      </c>
      <c r="C66" s="6" t="s">
        <v>59</v>
      </c>
      <c r="D66" s="6">
        <v>4</v>
      </c>
      <c r="E66" s="5" t="s">
        <v>31</v>
      </c>
      <c r="F66" s="10">
        <v>400</v>
      </c>
      <c r="G66" s="6">
        <v>40</v>
      </c>
      <c r="H66" s="10">
        <f t="shared" si="36"/>
        <v>16000</v>
      </c>
      <c r="I66" s="10">
        <f t="shared" si="37"/>
        <v>19680</v>
      </c>
    </row>
    <row r="67" spans="2:9" x14ac:dyDescent="0.3">
      <c r="B67" s="6" t="s">
        <v>46</v>
      </c>
      <c r="C67" s="6" t="s">
        <v>59</v>
      </c>
      <c r="D67" s="6">
        <v>5</v>
      </c>
      <c r="E67" s="5" t="s">
        <v>30</v>
      </c>
      <c r="F67" s="10" t="s">
        <v>15</v>
      </c>
      <c r="G67" s="10" t="s">
        <v>15</v>
      </c>
      <c r="H67" s="10">
        <v>480000</v>
      </c>
      <c r="I67" s="10">
        <f t="shared" si="37"/>
        <v>590400</v>
      </c>
    </row>
    <row r="68" spans="2:9" ht="43.2" x14ac:dyDescent="0.3">
      <c r="B68" s="6" t="s">
        <v>46</v>
      </c>
      <c r="C68" s="6" t="s">
        <v>59</v>
      </c>
      <c r="D68" s="6">
        <v>5</v>
      </c>
      <c r="E68" s="5" t="s">
        <v>31</v>
      </c>
      <c r="F68" s="10">
        <v>400</v>
      </c>
      <c r="G68" s="6">
        <v>40</v>
      </c>
      <c r="H68" s="10">
        <f t="shared" si="36"/>
        <v>16000</v>
      </c>
      <c r="I68" s="10">
        <f t="shared" si="37"/>
        <v>19680</v>
      </c>
    </row>
    <row r="69" spans="2:9" x14ac:dyDescent="0.3">
      <c r="B69" s="6" t="s">
        <v>46</v>
      </c>
      <c r="C69" s="6" t="s">
        <v>77</v>
      </c>
      <c r="D69" s="6">
        <v>1</v>
      </c>
      <c r="E69" s="5" t="s">
        <v>30</v>
      </c>
      <c r="F69" s="10">
        <f>21557*12</f>
        <v>258684</v>
      </c>
      <c r="G69" s="6">
        <v>1</v>
      </c>
      <c r="H69" s="10">
        <f t="shared" ref="H69:H73" si="38">F69*G69</f>
        <v>258684</v>
      </c>
      <c r="I69" s="10">
        <f t="shared" ref="I69:I73" si="39">H69*1.23</f>
        <v>318181.32</v>
      </c>
    </row>
    <row r="70" spans="2:9" x14ac:dyDescent="0.3">
      <c r="B70" s="6" t="s">
        <v>46</v>
      </c>
      <c r="C70" s="6" t="s">
        <v>77</v>
      </c>
      <c r="D70" s="6">
        <v>2</v>
      </c>
      <c r="E70" s="5" t="s">
        <v>30</v>
      </c>
      <c r="F70" s="10">
        <f t="shared" ref="F70:F73" si="40">21557*12</f>
        <v>258684</v>
      </c>
      <c r="G70" s="6">
        <v>1</v>
      </c>
      <c r="H70" s="10">
        <f t="shared" si="38"/>
        <v>258684</v>
      </c>
      <c r="I70" s="10">
        <f t="shared" si="39"/>
        <v>318181.32</v>
      </c>
    </row>
    <row r="71" spans="2:9" x14ac:dyDescent="0.3">
      <c r="B71" s="6" t="s">
        <v>46</v>
      </c>
      <c r="C71" s="6" t="s">
        <v>77</v>
      </c>
      <c r="D71" s="6">
        <v>3</v>
      </c>
      <c r="E71" s="5" t="s">
        <v>30</v>
      </c>
      <c r="F71" s="10">
        <f t="shared" si="40"/>
        <v>258684</v>
      </c>
      <c r="G71" s="6">
        <v>1</v>
      </c>
      <c r="H71" s="10">
        <f t="shared" si="38"/>
        <v>258684</v>
      </c>
      <c r="I71" s="10">
        <f t="shared" si="39"/>
        <v>318181.32</v>
      </c>
    </row>
    <row r="72" spans="2:9" x14ac:dyDescent="0.3">
      <c r="B72" s="6" t="s">
        <v>46</v>
      </c>
      <c r="C72" s="6" t="s">
        <v>77</v>
      </c>
      <c r="D72" s="6">
        <v>4</v>
      </c>
      <c r="E72" s="5" t="s">
        <v>30</v>
      </c>
      <c r="F72" s="10">
        <f t="shared" si="40"/>
        <v>258684</v>
      </c>
      <c r="G72" s="6">
        <v>1</v>
      </c>
      <c r="H72" s="10">
        <f t="shared" si="38"/>
        <v>258684</v>
      </c>
      <c r="I72" s="10">
        <f t="shared" si="39"/>
        <v>318181.32</v>
      </c>
    </row>
    <row r="73" spans="2:9" x14ac:dyDescent="0.3">
      <c r="B73" s="6" t="s">
        <v>46</v>
      </c>
      <c r="C73" s="6" t="s">
        <v>77</v>
      </c>
      <c r="D73" s="6">
        <v>5</v>
      </c>
      <c r="E73" s="5" t="s">
        <v>30</v>
      </c>
      <c r="F73" s="10">
        <f t="shared" si="40"/>
        <v>258684</v>
      </c>
      <c r="G73" s="6">
        <v>1</v>
      </c>
      <c r="H73" s="10">
        <f t="shared" si="38"/>
        <v>258684</v>
      </c>
      <c r="I73" s="10">
        <f t="shared" si="39"/>
        <v>318181.32</v>
      </c>
    </row>
    <row r="74" spans="2:9" x14ac:dyDescent="0.3">
      <c r="B74" s="6" t="s">
        <v>46</v>
      </c>
      <c r="C74" s="6" t="s">
        <v>71</v>
      </c>
      <c r="D74" s="6">
        <v>1</v>
      </c>
      <c r="E74" s="5" t="s">
        <v>30</v>
      </c>
      <c r="F74" s="10">
        <v>258400</v>
      </c>
      <c r="G74" s="6">
        <v>1</v>
      </c>
      <c r="H74" s="10">
        <f t="shared" ref="H74:H78" si="41">F74*G74</f>
        <v>258400</v>
      </c>
      <c r="I74" s="10">
        <f t="shared" ref="I74:I78" si="42">H74*1.23</f>
        <v>317832</v>
      </c>
    </row>
    <row r="75" spans="2:9" x14ac:dyDescent="0.3">
      <c r="B75" s="6" t="s">
        <v>46</v>
      </c>
      <c r="C75" s="6" t="s">
        <v>71</v>
      </c>
      <c r="D75" s="6">
        <v>2</v>
      </c>
      <c r="E75" s="5" t="s">
        <v>30</v>
      </c>
      <c r="F75" s="10">
        <v>258400</v>
      </c>
      <c r="G75" s="6">
        <v>1</v>
      </c>
      <c r="H75" s="10">
        <f t="shared" si="41"/>
        <v>258400</v>
      </c>
      <c r="I75" s="10">
        <f t="shared" si="42"/>
        <v>317832</v>
      </c>
    </row>
    <row r="76" spans="2:9" x14ac:dyDescent="0.3">
      <c r="B76" s="6" t="s">
        <v>46</v>
      </c>
      <c r="C76" s="6" t="s">
        <v>71</v>
      </c>
      <c r="D76" s="6">
        <v>3</v>
      </c>
      <c r="E76" s="5" t="s">
        <v>30</v>
      </c>
      <c r="F76" s="10">
        <v>258400</v>
      </c>
      <c r="G76" s="6">
        <v>1</v>
      </c>
      <c r="H76" s="10">
        <f t="shared" si="41"/>
        <v>258400</v>
      </c>
      <c r="I76" s="10">
        <f t="shared" si="42"/>
        <v>317832</v>
      </c>
    </row>
    <row r="77" spans="2:9" x14ac:dyDescent="0.3">
      <c r="B77" s="6" t="s">
        <v>46</v>
      </c>
      <c r="C77" s="6" t="s">
        <v>71</v>
      </c>
      <c r="D77" s="6">
        <v>4</v>
      </c>
      <c r="E77" s="5" t="s">
        <v>30</v>
      </c>
      <c r="F77" s="10">
        <v>258400</v>
      </c>
      <c r="G77" s="6">
        <v>1</v>
      </c>
      <c r="H77" s="10">
        <f t="shared" si="41"/>
        <v>258400</v>
      </c>
      <c r="I77" s="10">
        <f t="shared" si="42"/>
        <v>317832</v>
      </c>
    </row>
    <row r="78" spans="2:9" x14ac:dyDescent="0.3">
      <c r="B78" s="6" t="s">
        <v>46</v>
      </c>
      <c r="C78" s="6" t="s">
        <v>71</v>
      </c>
      <c r="D78" s="6">
        <v>5</v>
      </c>
      <c r="E78" s="5" t="s">
        <v>30</v>
      </c>
      <c r="F78" s="10">
        <v>258400</v>
      </c>
      <c r="G78" s="6">
        <v>1</v>
      </c>
      <c r="H78" s="10">
        <f t="shared" si="41"/>
        <v>258400</v>
      </c>
      <c r="I78" s="10">
        <f t="shared" si="42"/>
        <v>317832</v>
      </c>
    </row>
    <row r="80" spans="2:9" ht="18" x14ac:dyDescent="0.35">
      <c r="B80" s="11" t="s">
        <v>76</v>
      </c>
      <c r="H80" s="12">
        <f>SUBTOTAL(9,H5:H79)</f>
        <v>15533749</v>
      </c>
      <c r="I80" s="12">
        <f>SUBTOTAL(9,I5:I79)</f>
        <v>19106511.270000003</v>
      </c>
    </row>
  </sheetData>
  <autoFilter ref="B4:O78" xr:uid="{4AE06FF0-E87E-4F79-AE7E-38BB8AD7A40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Dielo</vt:lpstr>
      <vt:lpstr>SLA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Viliam Bošiak</dc:creator>
  <cp:lastModifiedBy>Viliam Bošiak</cp:lastModifiedBy>
  <dcterms:created xsi:type="dcterms:W3CDTF">2025-05-29T15:50:03Z</dcterms:created>
  <dcterms:modified xsi:type="dcterms:W3CDTF">2025-05-30T18:23:56Z</dcterms:modified>
</cp:coreProperties>
</file>